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0" windowWidth="27780" windowHeight="12360"/>
  </bookViews>
  <sheets>
    <sheet name="1 lentelė" sheetId="2" r:id="rId1"/>
    <sheet name="2 lentelė" sheetId="3" r:id="rId2"/>
    <sheet name="3 lentelė" sheetId="9" r:id="rId3"/>
  </sheets>
  <definedNames>
    <definedName name="_xlnm._FilterDatabase" localSheetId="0" hidden="1">'1 lentelė'!$B$7:$S$61</definedName>
    <definedName name="_xlnm._FilterDatabase" localSheetId="1" hidden="1">'2 lentelė'!$E$8:$V$202</definedName>
    <definedName name="_xlnm.Print_Area" localSheetId="2">'3 lentelė'!$B$1:$E$19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 i="2" l="1"/>
  <c r="B70" i="9" l="1"/>
  <c r="D70" i="9"/>
  <c r="B71" i="9"/>
  <c r="D71" i="9"/>
  <c r="B72" i="9"/>
  <c r="D72" i="9"/>
  <c r="B73" i="9"/>
  <c r="D73" i="9"/>
  <c r="Q54" i="2" l="1"/>
  <c r="R54" i="2"/>
  <c r="B55" i="3"/>
  <c r="Q148" i="2" l="1"/>
  <c r="R148" i="2"/>
  <c r="P148" i="2"/>
  <c r="C137" i="9" l="1"/>
  <c r="D137" i="9"/>
  <c r="B137" i="9"/>
  <c r="C137" i="3"/>
  <c r="D137" i="3"/>
  <c r="B137" i="3"/>
  <c r="Q134" i="2"/>
  <c r="R134" i="2"/>
  <c r="P134" i="2"/>
  <c r="S137" i="2"/>
  <c r="D157" i="9" l="1"/>
  <c r="C157" i="9"/>
  <c r="B157" i="9"/>
  <c r="D157" i="3"/>
  <c r="C157" i="3"/>
  <c r="B157" i="3"/>
  <c r="S157" i="2"/>
  <c r="D60" i="9" l="1"/>
  <c r="C60" i="9"/>
  <c r="B60" i="9"/>
  <c r="P60" i="2"/>
  <c r="D60" i="3"/>
  <c r="C60" i="3" l="1"/>
  <c r="B60" i="3"/>
  <c r="R61" i="2" l="1"/>
  <c r="Q61" i="2"/>
  <c r="R39" i="2"/>
  <c r="Q39" i="2"/>
  <c r="P66" i="2" l="1"/>
  <c r="B121" i="3" l="1"/>
  <c r="C121" i="3"/>
  <c r="D121" i="3"/>
  <c r="S121" i="2"/>
  <c r="P83" i="2" l="1"/>
  <c r="R79" i="2" l="1"/>
  <c r="Q79" i="2"/>
  <c r="P203" i="2" l="1"/>
  <c r="D59" i="9" l="1"/>
  <c r="C59" i="9"/>
  <c r="B59" i="9"/>
  <c r="P59" i="2"/>
  <c r="P54" i="2" s="1"/>
  <c r="D59" i="3"/>
  <c r="D61" i="3"/>
  <c r="C59" i="3"/>
  <c r="B59" i="3"/>
  <c r="D82" i="9" l="1"/>
  <c r="C82" i="9"/>
  <c r="B82" i="9"/>
  <c r="D82" i="3"/>
  <c r="C82" i="3"/>
  <c r="B82" i="3"/>
  <c r="P82" i="2"/>
  <c r="P51" i="2" l="1"/>
  <c r="P52" i="2" l="1"/>
  <c r="D52" i="9" l="1"/>
  <c r="C52" i="9"/>
  <c r="B52" i="9"/>
  <c r="S44" i="2"/>
  <c r="D52" i="3" l="1"/>
  <c r="C52" i="3"/>
  <c r="B52" i="3"/>
  <c r="G204" i="3" l="1"/>
  <c r="G213" i="3"/>
  <c r="C203" i="9" l="1"/>
  <c r="D203" i="9"/>
  <c r="B203" i="9"/>
  <c r="C203" i="3"/>
  <c r="D203" i="3"/>
  <c r="B203" i="3"/>
  <c r="Q196" i="2" l="1"/>
  <c r="D108" i="9" l="1"/>
  <c r="B108" i="9"/>
  <c r="D108" i="3"/>
  <c r="B108" i="3"/>
  <c r="Q129" i="2"/>
  <c r="R129" i="2"/>
  <c r="P129" i="2"/>
  <c r="Q124" i="2"/>
  <c r="R124" i="2"/>
  <c r="P124" i="2"/>
  <c r="R196" i="2"/>
  <c r="P196" i="2"/>
  <c r="Q188" i="2"/>
  <c r="R188" i="2"/>
  <c r="P188" i="2"/>
  <c r="Q180" i="2"/>
  <c r="R180" i="2"/>
  <c r="P180" i="2"/>
  <c r="Q175" i="2"/>
  <c r="R175" i="2"/>
  <c r="P175" i="2"/>
  <c r="Q166" i="2"/>
  <c r="R166" i="2"/>
  <c r="P166" i="2"/>
  <c r="Q158" i="2" l="1"/>
  <c r="R158" i="2"/>
  <c r="P158" i="2"/>
  <c r="Q143" i="2"/>
  <c r="R143" i="2"/>
  <c r="P143" i="2"/>
  <c r="Q138" i="2"/>
  <c r="R138" i="2"/>
  <c r="P138" i="2"/>
  <c r="Q109" i="2" l="1"/>
  <c r="R109" i="2"/>
  <c r="P109" i="2"/>
  <c r="B121" i="9"/>
  <c r="C121" i="9"/>
  <c r="D121" i="9"/>
  <c r="S120" i="2" l="1"/>
  <c r="C120" i="9"/>
  <c r="D120" i="3"/>
  <c r="C120" i="3"/>
  <c r="B120" i="3"/>
  <c r="B120" i="9"/>
  <c r="D120" i="9"/>
  <c r="Q101" i="2" l="1"/>
  <c r="R101" i="2"/>
  <c r="P101" i="2"/>
  <c r="R98" i="2"/>
  <c r="Q98" i="2"/>
  <c r="P98" i="2"/>
  <c r="Q86" i="2" l="1"/>
  <c r="R86" i="2"/>
  <c r="P86" i="2"/>
  <c r="Q73" i="2"/>
  <c r="R73" i="2"/>
  <c r="P73" i="2"/>
  <c r="R67" i="2"/>
  <c r="Q67" i="2"/>
  <c r="P67" i="2"/>
  <c r="Q32" i="2"/>
  <c r="R32" i="2"/>
  <c r="P32" i="2"/>
  <c r="R27" i="2"/>
  <c r="Q27" i="2"/>
  <c r="P27" i="2"/>
  <c r="R12" i="2"/>
  <c r="Q12" i="2"/>
  <c r="P12" i="2"/>
  <c r="J213" i="3" l="1"/>
  <c r="M213" i="3"/>
  <c r="P213" i="3"/>
  <c r="S213" i="3"/>
  <c r="V213" i="3"/>
  <c r="Q214" i="2"/>
  <c r="R214" i="2"/>
  <c r="J204" i="3" l="1"/>
  <c r="M204" i="3"/>
  <c r="P204" i="3"/>
  <c r="S204" i="3"/>
  <c r="V204" i="3"/>
  <c r="B14" i="9" l="1"/>
  <c r="C14" i="9"/>
  <c r="D14" i="9"/>
  <c r="B15" i="9"/>
  <c r="C15" i="9"/>
  <c r="D15" i="9"/>
  <c r="B16" i="9"/>
  <c r="C16" i="9"/>
  <c r="D16" i="9"/>
  <c r="B17" i="9"/>
  <c r="C17" i="9"/>
  <c r="D17" i="9"/>
  <c r="B18" i="9"/>
  <c r="C18" i="9"/>
  <c r="D18" i="9"/>
  <c r="B19" i="9"/>
  <c r="C19" i="9"/>
  <c r="D19" i="9"/>
  <c r="B20" i="9"/>
  <c r="C20" i="9"/>
  <c r="D20" i="9"/>
  <c r="B21" i="9"/>
  <c r="C21" i="9"/>
  <c r="D21" i="9"/>
  <c r="B22" i="9"/>
  <c r="C22" i="9"/>
  <c r="D22" i="9"/>
  <c r="B23" i="9"/>
  <c r="C23" i="9"/>
  <c r="D23" i="9"/>
  <c r="B24" i="9"/>
  <c r="C24" i="9"/>
  <c r="D24" i="9"/>
  <c r="B25" i="9"/>
  <c r="C25" i="9"/>
  <c r="D25" i="9"/>
  <c r="B26" i="9"/>
  <c r="C26" i="9"/>
  <c r="D26" i="9"/>
  <c r="B27" i="9"/>
  <c r="D27" i="9"/>
  <c r="B28" i="9"/>
  <c r="C28" i="9"/>
  <c r="D28" i="9"/>
  <c r="B29" i="9"/>
  <c r="C29" i="9"/>
  <c r="D29" i="9"/>
  <c r="B30" i="9"/>
  <c r="C30" i="9"/>
  <c r="D30" i="9"/>
  <c r="B31" i="9"/>
  <c r="C31" i="9"/>
  <c r="D31" i="9"/>
  <c r="B32" i="9"/>
  <c r="C32" i="9"/>
  <c r="D32" i="9"/>
  <c r="B33" i="9"/>
  <c r="C33" i="9"/>
  <c r="D33" i="9"/>
  <c r="B34" i="9"/>
  <c r="C34" i="9"/>
  <c r="D34" i="9"/>
  <c r="B35" i="9"/>
  <c r="D35" i="9"/>
  <c r="B36" i="9"/>
  <c r="D36" i="9"/>
  <c r="B37" i="9"/>
  <c r="D37" i="9"/>
  <c r="B38" i="9"/>
  <c r="D38" i="9"/>
  <c r="B39" i="9"/>
  <c r="D39" i="9"/>
  <c r="B40" i="9"/>
  <c r="C40" i="9"/>
  <c r="D40" i="9"/>
  <c r="B41" i="9"/>
  <c r="C41" i="9"/>
  <c r="D41" i="9"/>
  <c r="B42" i="9"/>
  <c r="C42" i="9"/>
  <c r="D42" i="9"/>
  <c r="B43" i="9"/>
  <c r="C43" i="9"/>
  <c r="D43" i="9"/>
  <c r="B44" i="9"/>
  <c r="C44" i="9"/>
  <c r="D44" i="9"/>
  <c r="B45" i="9"/>
  <c r="C45" i="9"/>
  <c r="D45" i="9"/>
  <c r="B46" i="9"/>
  <c r="C46" i="9"/>
  <c r="D46" i="9"/>
  <c r="B47" i="9"/>
  <c r="C47" i="9"/>
  <c r="D47" i="9"/>
  <c r="B48" i="9"/>
  <c r="C48" i="9"/>
  <c r="D48" i="9"/>
  <c r="B49" i="9"/>
  <c r="C49" i="9"/>
  <c r="D49" i="9"/>
  <c r="B50" i="9"/>
  <c r="C50" i="9"/>
  <c r="D50" i="9"/>
  <c r="B51" i="9"/>
  <c r="C51" i="9"/>
  <c r="D51" i="9"/>
  <c r="B53" i="9"/>
  <c r="D53" i="9"/>
  <c r="B54" i="9"/>
  <c r="D54" i="9"/>
  <c r="B55" i="9"/>
  <c r="C55" i="9"/>
  <c r="D55" i="9"/>
  <c r="B56" i="9"/>
  <c r="C56" i="9"/>
  <c r="D56" i="9"/>
  <c r="B57" i="9"/>
  <c r="C57" i="9"/>
  <c r="D57" i="9"/>
  <c r="B58" i="9"/>
  <c r="C58" i="9"/>
  <c r="D58" i="9"/>
  <c r="B61" i="9"/>
  <c r="C61" i="9"/>
  <c r="D61" i="9"/>
  <c r="B63" i="9"/>
  <c r="C63" i="9"/>
  <c r="D63" i="9"/>
  <c r="B64" i="9"/>
  <c r="C64" i="9"/>
  <c r="D64" i="9"/>
  <c r="B65" i="9"/>
  <c r="C65" i="9"/>
  <c r="D65" i="9"/>
  <c r="B67" i="9"/>
  <c r="D67" i="9"/>
  <c r="B69" i="9"/>
  <c r="C69" i="9"/>
  <c r="D69" i="9"/>
  <c r="B74" i="9"/>
  <c r="C74" i="9"/>
  <c r="D74" i="9"/>
  <c r="B75" i="9"/>
  <c r="C75" i="9"/>
  <c r="D75" i="9"/>
  <c r="B76" i="9"/>
  <c r="C76" i="9"/>
  <c r="D76" i="9"/>
  <c r="B77" i="9"/>
  <c r="C77" i="9"/>
  <c r="D77" i="9"/>
  <c r="B78" i="9"/>
  <c r="C78" i="9"/>
  <c r="D78" i="9"/>
  <c r="B79" i="9"/>
  <c r="D79" i="9"/>
  <c r="B81" i="9"/>
  <c r="C81" i="9"/>
  <c r="D81" i="9"/>
  <c r="B84" i="9"/>
  <c r="D84" i="9"/>
  <c r="B85" i="9"/>
  <c r="D85" i="9"/>
  <c r="B86" i="9"/>
  <c r="D86" i="9"/>
  <c r="B87" i="9"/>
  <c r="C87" i="9"/>
  <c r="D87" i="9"/>
  <c r="B88" i="9"/>
  <c r="C88" i="9"/>
  <c r="D88" i="9"/>
  <c r="B89" i="9"/>
  <c r="C89" i="9"/>
  <c r="D89" i="9"/>
  <c r="B90" i="9"/>
  <c r="C90" i="9"/>
  <c r="D90" i="9"/>
  <c r="B91" i="9"/>
  <c r="C91" i="9"/>
  <c r="D91" i="9"/>
  <c r="B92" i="9"/>
  <c r="C92" i="9"/>
  <c r="D92" i="9"/>
  <c r="B93" i="9"/>
  <c r="C93" i="9"/>
  <c r="D93" i="9"/>
  <c r="B94" i="9"/>
  <c r="C94" i="9"/>
  <c r="D94" i="9"/>
  <c r="B95" i="9"/>
  <c r="C95" i="9"/>
  <c r="D95" i="9"/>
  <c r="B96" i="9"/>
  <c r="C96" i="9"/>
  <c r="D96" i="9"/>
  <c r="B97" i="9"/>
  <c r="C97" i="9"/>
  <c r="D97" i="9"/>
  <c r="B98" i="9"/>
  <c r="C98" i="9"/>
  <c r="D98" i="9"/>
  <c r="B99" i="9"/>
  <c r="C99" i="9"/>
  <c r="D99" i="9"/>
  <c r="B100" i="9"/>
  <c r="C100" i="9"/>
  <c r="D100" i="9"/>
  <c r="B101" i="9"/>
  <c r="C101" i="9"/>
  <c r="D101" i="9"/>
  <c r="B102" i="9"/>
  <c r="C102" i="9"/>
  <c r="D102" i="9"/>
  <c r="B103" i="9"/>
  <c r="C103" i="9"/>
  <c r="D103" i="9"/>
  <c r="B104" i="9"/>
  <c r="C104" i="9"/>
  <c r="D104" i="9"/>
  <c r="B105" i="9"/>
  <c r="C105" i="9"/>
  <c r="D105" i="9"/>
  <c r="B106" i="9"/>
  <c r="C106" i="9"/>
  <c r="D106" i="9"/>
  <c r="B107" i="9"/>
  <c r="C107" i="9"/>
  <c r="D107" i="9"/>
  <c r="B109" i="9"/>
  <c r="D109" i="9"/>
  <c r="B110" i="9"/>
  <c r="C110" i="9"/>
  <c r="D110" i="9"/>
  <c r="B111" i="9"/>
  <c r="C111" i="9"/>
  <c r="D111" i="9"/>
  <c r="B112" i="9"/>
  <c r="C112" i="9"/>
  <c r="D112" i="9"/>
  <c r="B113" i="9"/>
  <c r="C113" i="9"/>
  <c r="D113" i="9"/>
  <c r="B114" i="9"/>
  <c r="C114" i="9"/>
  <c r="D114" i="9"/>
  <c r="B115" i="9"/>
  <c r="C115" i="9"/>
  <c r="D115" i="9"/>
  <c r="B116" i="9"/>
  <c r="C116" i="9"/>
  <c r="D116" i="9"/>
  <c r="B117" i="9"/>
  <c r="C117" i="9"/>
  <c r="D117" i="9"/>
  <c r="B118" i="9"/>
  <c r="C118" i="9"/>
  <c r="D118" i="9"/>
  <c r="B119" i="9"/>
  <c r="C119" i="9"/>
  <c r="D119" i="9"/>
  <c r="B122" i="9"/>
  <c r="C122" i="9"/>
  <c r="D122" i="9"/>
  <c r="B123" i="9"/>
  <c r="C123" i="9"/>
  <c r="D123" i="9"/>
  <c r="B124" i="9"/>
  <c r="C124" i="9"/>
  <c r="D124" i="9"/>
  <c r="B125" i="9"/>
  <c r="C125" i="9"/>
  <c r="D125" i="9"/>
  <c r="B126" i="9"/>
  <c r="D126" i="9"/>
  <c r="B127" i="9"/>
  <c r="D127" i="9"/>
  <c r="B128" i="9"/>
  <c r="D128" i="9"/>
  <c r="B129" i="9"/>
  <c r="D129" i="9"/>
  <c r="B130" i="9"/>
  <c r="C130" i="9"/>
  <c r="D130" i="9"/>
  <c r="B131" i="9"/>
  <c r="D131" i="9"/>
  <c r="B132" i="9"/>
  <c r="D132" i="9"/>
  <c r="B133" i="9"/>
  <c r="D133" i="9"/>
  <c r="B134" i="9"/>
  <c r="D134" i="9"/>
  <c r="B136" i="9"/>
  <c r="C136" i="9"/>
  <c r="D136" i="9"/>
  <c r="B138" i="9"/>
  <c r="D138" i="9"/>
  <c r="B139" i="9"/>
  <c r="C139" i="9"/>
  <c r="D139" i="9"/>
  <c r="B140" i="9"/>
  <c r="C140" i="9"/>
  <c r="D140" i="9"/>
  <c r="B141" i="9"/>
  <c r="C141" i="9"/>
  <c r="D141" i="9"/>
  <c r="B142" i="9"/>
  <c r="C142" i="9"/>
  <c r="D142" i="9"/>
  <c r="B143" i="9"/>
  <c r="C143" i="9"/>
  <c r="D143" i="9"/>
  <c r="B144" i="9"/>
  <c r="C144" i="9"/>
  <c r="D144" i="9"/>
  <c r="B145" i="9"/>
  <c r="C145" i="9"/>
  <c r="D145" i="9"/>
  <c r="B146" i="9"/>
  <c r="D146" i="9"/>
  <c r="B147" i="9"/>
  <c r="D147" i="9"/>
  <c r="B148" i="9"/>
  <c r="D148" i="9"/>
  <c r="B149" i="9"/>
  <c r="C149" i="9"/>
  <c r="D149" i="9"/>
  <c r="B150" i="9"/>
  <c r="C150" i="9"/>
  <c r="D150" i="9"/>
  <c r="B151" i="9"/>
  <c r="C151" i="9"/>
  <c r="D151" i="9"/>
  <c r="B152" i="9"/>
  <c r="C152" i="9"/>
  <c r="D152" i="9"/>
  <c r="B153" i="9"/>
  <c r="C153" i="9"/>
  <c r="D153" i="9"/>
  <c r="B154" i="9"/>
  <c r="C154" i="9"/>
  <c r="D154" i="9"/>
  <c r="B155" i="9"/>
  <c r="C155" i="9"/>
  <c r="D155" i="9"/>
  <c r="B156" i="9"/>
  <c r="C156" i="9"/>
  <c r="D156" i="9"/>
  <c r="B158" i="9"/>
  <c r="C158" i="9"/>
  <c r="D158" i="9"/>
  <c r="B159" i="9"/>
  <c r="C159" i="9"/>
  <c r="D159" i="9"/>
  <c r="B160" i="9"/>
  <c r="C160" i="9"/>
  <c r="D160" i="9"/>
  <c r="B161" i="9"/>
  <c r="C161" i="9"/>
  <c r="D161" i="9"/>
  <c r="B162" i="9"/>
  <c r="C162" i="9"/>
  <c r="D162" i="9"/>
  <c r="B163" i="9"/>
  <c r="C163" i="9"/>
  <c r="D163" i="9"/>
  <c r="B164" i="9"/>
  <c r="C164" i="9"/>
  <c r="D164" i="9"/>
  <c r="B165" i="9"/>
  <c r="D165" i="9"/>
  <c r="B166" i="9"/>
  <c r="D166" i="9"/>
  <c r="B167" i="9"/>
  <c r="C167" i="9"/>
  <c r="D167" i="9"/>
  <c r="B168" i="9"/>
  <c r="C168" i="9"/>
  <c r="D168" i="9"/>
  <c r="B169" i="9"/>
  <c r="C169" i="9"/>
  <c r="D169" i="9"/>
  <c r="B170" i="9"/>
  <c r="C170" i="9"/>
  <c r="D170" i="9"/>
  <c r="B171" i="9"/>
  <c r="C171" i="9"/>
  <c r="D171" i="9"/>
  <c r="B172" i="9"/>
  <c r="C172" i="9"/>
  <c r="D172" i="9"/>
  <c r="B173" i="9"/>
  <c r="C173" i="9"/>
  <c r="D173" i="9"/>
  <c r="B174" i="9"/>
  <c r="C174" i="9"/>
  <c r="D174" i="9"/>
  <c r="B175" i="9"/>
  <c r="C175" i="9"/>
  <c r="D175" i="9"/>
  <c r="B176" i="9"/>
  <c r="C176" i="9"/>
  <c r="D176" i="9"/>
  <c r="B177" i="9"/>
  <c r="C177" i="9"/>
  <c r="D177" i="9"/>
  <c r="B178" i="9"/>
  <c r="C178" i="9"/>
  <c r="D178" i="9"/>
  <c r="B179" i="9"/>
  <c r="C179" i="9"/>
  <c r="D179" i="9"/>
  <c r="B180" i="9"/>
  <c r="D180" i="9"/>
  <c r="B181" i="9"/>
  <c r="C181" i="9"/>
  <c r="D181" i="9"/>
  <c r="B182" i="9"/>
  <c r="C182" i="9"/>
  <c r="D182" i="9"/>
  <c r="B183" i="9"/>
  <c r="C183" i="9"/>
  <c r="D183" i="9"/>
  <c r="B184" i="9"/>
  <c r="C184" i="9"/>
  <c r="D184" i="9"/>
  <c r="B185" i="9"/>
  <c r="C185" i="9"/>
  <c r="D185" i="9"/>
  <c r="B186" i="9"/>
  <c r="C186" i="9"/>
  <c r="D186" i="9"/>
  <c r="B187" i="9"/>
  <c r="D187" i="9"/>
  <c r="B188" i="9"/>
  <c r="D188" i="9"/>
  <c r="B189" i="9"/>
  <c r="C189" i="9"/>
  <c r="D189" i="9"/>
  <c r="B190" i="9"/>
  <c r="C190" i="9"/>
  <c r="D190" i="9"/>
  <c r="B191" i="9"/>
  <c r="C191" i="9"/>
  <c r="D191" i="9"/>
  <c r="B192" i="9"/>
  <c r="C192" i="9"/>
  <c r="D192" i="9"/>
  <c r="B193" i="9"/>
  <c r="C193" i="9"/>
  <c r="D193" i="9"/>
  <c r="B194" i="9"/>
  <c r="C194" i="9"/>
  <c r="D194" i="9"/>
  <c r="B195" i="9"/>
  <c r="D195" i="9"/>
  <c r="B196" i="9"/>
  <c r="D196" i="9"/>
  <c r="B197" i="9"/>
  <c r="C197" i="9"/>
  <c r="D197" i="9"/>
  <c r="B198" i="9"/>
  <c r="C198" i="9"/>
  <c r="D198" i="9"/>
  <c r="B199" i="9"/>
  <c r="C199" i="9"/>
  <c r="D199" i="9"/>
  <c r="B200" i="9"/>
  <c r="C200" i="9"/>
  <c r="D200" i="9"/>
  <c r="B201" i="9"/>
  <c r="C201" i="9"/>
  <c r="D201" i="9"/>
  <c r="B202" i="9"/>
  <c r="C202" i="9"/>
  <c r="D202" i="9"/>
  <c r="C13" i="9"/>
  <c r="D13" i="9"/>
  <c r="B13" i="9"/>
  <c r="B24" i="3"/>
  <c r="C24" i="3"/>
  <c r="D24" i="3"/>
  <c r="B25" i="3"/>
  <c r="C25" i="3"/>
  <c r="D25" i="3"/>
  <c r="B26" i="3"/>
  <c r="C26" i="3"/>
  <c r="D26" i="3"/>
  <c r="B27" i="3"/>
  <c r="D27" i="3"/>
  <c r="B28" i="3"/>
  <c r="C28" i="3"/>
  <c r="D28" i="3"/>
  <c r="B29" i="3"/>
  <c r="C29" i="3"/>
  <c r="D29" i="3"/>
  <c r="B30" i="3"/>
  <c r="C30" i="3"/>
  <c r="D30" i="3"/>
  <c r="B31" i="3"/>
  <c r="D31" i="3"/>
  <c r="B32" i="3"/>
  <c r="D32" i="3"/>
  <c r="B33" i="3"/>
  <c r="C33" i="3"/>
  <c r="D33" i="3"/>
  <c r="B34" i="3"/>
  <c r="D34" i="3"/>
  <c r="B35" i="3"/>
  <c r="D35" i="3"/>
  <c r="B36" i="3"/>
  <c r="D36" i="3"/>
  <c r="B37" i="3"/>
  <c r="D37" i="3"/>
  <c r="B38" i="3"/>
  <c r="D38" i="3"/>
  <c r="B39" i="3"/>
  <c r="D39" i="3"/>
  <c r="B40" i="3"/>
  <c r="C40" i="3"/>
  <c r="D40" i="3"/>
  <c r="B41" i="3"/>
  <c r="C41" i="3"/>
  <c r="D41" i="3"/>
  <c r="B42" i="3"/>
  <c r="C42" i="3"/>
  <c r="D42" i="3"/>
  <c r="B43" i="3"/>
  <c r="C43" i="3"/>
  <c r="D43" i="3"/>
  <c r="B44" i="3"/>
  <c r="C44" i="3"/>
  <c r="D44" i="3"/>
  <c r="B45" i="3"/>
  <c r="C45" i="3"/>
  <c r="D45" i="3"/>
  <c r="B46" i="3"/>
  <c r="C46" i="3"/>
  <c r="D46" i="3"/>
  <c r="B47" i="3"/>
  <c r="C47" i="3"/>
  <c r="D47" i="3"/>
  <c r="B48" i="3"/>
  <c r="C48" i="3"/>
  <c r="D48" i="3"/>
  <c r="B49" i="3"/>
  <c r="C49" i="3"/>
  <c r="D49" i="3"/>
  <c r="B50" i="3"/>
  <c r="C50" i="3"/>
  <c r="D50" i="3"/>
  <c r="B51" i="3"/>
  <c r="C51" i="3"/>
  <c r="D51" i="3"/>
  <c r="B53" i="3"/>
  <c r="D53" i="3"/>
  <c r="B54" i="3"/>
  <c r="D54" i="3"/>
  <c r="C55" i="3"/>
  <c r="D55" i="3"/>
  <c r="B56" i="3"/>
  <c r="C56" i="3"/>
  <c r="D56" i="3"/>
  <c r="B57" i="3"/>
  <c r="C57" i="3"/>
  <c r="D57" i="3"/>
  <c r="B58" i="3"/>
  <c r="C58" i="3"/>
  <c r="D58" i="3"/>
  <c r="B61" i="3"/>
  <c r="B63" i="3"/>
  <c r="C63" i="3"/>
  <c r="D63" i="3"/>
  <c r="B64" i="3"/>
  <c r="C64" i="3"/>
  <c r="D64" i="3"/>
  <c r="B65" i="3"/>
  <c r="C65" i="3"/>
  <c r="D65" i="3"/>
  <c r="B67" i="3"/>
  <c r="D67" i="3"/>
  <c r="B69" i="3"/>
  <c r="C69" i="3"/>
  <c r="D69" i="3"/>
  <c r="B70" i="3"/>
  <c r="D70" i="3"/>
  <c r="B71" i="3"/>
  <c r="D71" i="3"/>
  <c r="B72" i="3"/>
  <c r="D72" i="3"/>
  <c r="B73" i="3"/>
  <c r="D73" i="3"/>
  <c r="B74" i="3"/>
  <c r="C74" i="3"/>
  <c r="D74" i="3"/>
  <c r="B75" i="3"/>
  <c r="C75" i="3"/>
  <c r="D75" i="3"/>
  <c r="B76" i="3"/>
  <c r="C76" i="3"/>
  <c r="D76" i="3"/>
  <c r="B77" i="3"/>
  <c r="C77" i="3"/>
  <c r="D77" i="3"/>
  <c r="B78" i="3"/>
  <c r="D78" i="3"/>
  <c r="B79" i="3"/>
  <c r="D79" i="3"/>
  <c r="B81" i="3"/>
  <c r="C81" i="3"/>
  <c r="D81" i="3"/>
  <c r="B84" i="3"/>
  <c r="D84" i="3"/>
  <c r="B85" i="3"/>
  <c r="D85" i="3"/>
  <c r="B86" i="3"/>
  <c r="D86" i="3"/>
  <c r="B87" i="3"/>
  <c r="C87" i="3"/>
  <c r="D87" i="3"/>
  <c r="B88" i="3"/>
  <c r="C88" i="3"/>
  <c r="D88" i="3"/>
  <c r="B89" i="3"/>
  <c r="C89" i="3"/>
  <c r="D89" i="3"/>
  <c r="B90" i="3"/>
  <c r="C90" i="3"/>
  <c r="D90" i="3"/>
  <c r="B91" i="3"/>
  <c r="C91" i="3"/>
  <c r="D91" i="3"/>
  <c r="B92" i="3"/>
  <c r="C92" i="3"/>
  <c r="D92" i="3"/>
  <c r="B93" i="3"/>
  <c r="C93" i="3"/>
  <c r="D93" i="3"/>
  <c r="B94" i="3"/>
  <c r="C94" i="3"/>
  <c r="D94" i="3"/>
  <c r="B95" i="3"/>
  <c r="C95" i="3"/>
  <c r="D95" i="3"/>
  <c r="B96" i="3"/>
  <c r="C96" i="3"/>
  <c r="D96" i="3"/>
  <c r="B97" i="3"/>
  <c r="C97" i="3"/>
  <c r="D97" i="3"/>
  <c r="B98" i="3"/>
  <c r="D98" i="3"/>
  <c r="B99" i="3"/>
  <c r="C99" i="3"/>
  <c r="D99" i="3"/>
  <c r="B100" i="3"/>
  <c r="C100" i="3"/>
  <c r="D100" i="3"/>
  <c r="B101" i="3"/>
  <c r="C101" i="3"/>
  <c r="D101" i="3"/>
  <c r="B102" i="3"/>
  <c r="C102" i="3"/>
  <c r="D102" i="3"/>
  <c r="B103" i="3"/>
  <c r="C103" i="3"/>
  <c r="D103" i="3"/>
  <c r="B104" i="3"/>
  <c r="C104" i="3"/>
  <c r="D104" i="3"/>
  <c r="B105" i="3"/>
  <c r="C105" i="3"/>
  <c r="D105" i="3"/>
  <c r="B106" i="3"/>
  <c r="C106" i="3"/>
  <c r="D106" i="3"/>
  <c r="B107" i="3"/>
  <c r="C107" i="3"/>
  <c r="D107" i="3"/>
  <c r="B109" i="3"/>
  <c r="D109" i="3"/>
  <c r="B110" i="3"/>
  <c r="C110" i="3"/>
  <c r="D110" i="3"/>
  <c r="B111" i="3"/>
  <c r="C111" i="3"/>
  <c r="D111" i="3"/>
  <c r="B112" i="3"/>
  <c r="C112" i="3"/>
  <c r="D112" i="3"/>
  <c r="B113" i="3"/>
  <c r="C113" i="3"/>
  <c r="D113" i="3"/>
  <c r="B114" i="3"/>
  <c r="C114" i="3"/>
  <c r="D114" i="3"/>
  <c r="B115" i="3"/>
  <c r="C115" i="3"/>
  <c r="D115" i="3"/>
  <c r="B116" i="3"/>
  <c r="C116" i="3"/>
  <c r="D116" i="3"/>
  <c r="B117" i="3"/>
  <c r="C117" i="3"/>
  <c r="D117" i="3"/>
  <c r="B118" i="3"/>
  <c r="C118" i="3"/>
  <c r="D118" i="3"/>
  <c r="B119" i="3"/>
  <c r="C119" i="3"/>
  <c r="D119" i="3"/>
  <c r="B122" i="3"/>
  <c r="D122" i="3"/>
  <c r="B123" i="3"/>
  <c r="D123" i="3"/>
  <c r="B124" i="3"/>
  <c r="D124" i="3"/>
  <c r="B125" i="3"/>
  <c r="C125" i="3"/>
  <c r="D125" i="3"/>
  <c r="B126" i="3"/>
  <c r="D126" i="3"/>
  <c r="B127" i="3"/>
  <c r="D127" i="3"/>
  <c r="B128" i="3"/>
  <c r="D128" i="3"/>
  <c r="B129" i="3"/>
  <c r="D129" i="3"/>
  <c r="B130" i="3"/>
  <c r="C130" i="3"/>
  <c r="D130" i="3"/>
  <c r="B131" i="3"/>
  <c r="D131" i="3"/>
  <c r="B132" i="3"/>
  <c r="D132" i="3"/>
  <c r="B133" i="3"/>
  <c r="D133" i="3"/>
  <c r="B134" i="3"/>
  <c r="D134" i="3"/>
  <c r="B136" i="3"/>
  <c r="C136" i="3"/>
  <c r="D136" i="3"/>
  <c r="B138" i="3"/>
  <c r="D138" i="3"/>
  <c r="B139" i="3"/>
  <c r="C139" i="3"/>
  <c r="D139" i="3"/>
  <c r="B140" i="3"/>
  <c r="C140" i="3"/>
  <c r="D140" i="3"/>
  <c r="B141" i="3"/>
  <c r="C141" i="3"/>
  <c r="D141" i="3"/>
  <c r="B142" i="3"/>
  <c r="D142" i="3"/>
  <c r="B143" i="3"/>
  <c r="D143" i="3"/>
  <c r="B144" i="3"/>
  <c r="C144" i="3"/>
  <c r="D144" i="3"/>
  <c r="B145" i="3"/>
  <c r="C145" i="3"/>
  <c r="D145" i="3"/>
  <c r="B146" i="3"/>
  <c r="D146" i="3"/>
  <c r="B147" i="3"/>
  <c r="D147" i="3"/>
  <c r="B148" i="3"/>
  <c r="D148" i="3"/>
  <c r="B149" i="3"/>
  <c r="C149" i="3"/>
  <c r="D149" i="3"/>
  <c r="B150" i="3"/>
  <c r="C150" i="3"/>
  <c r="D150" i="3"/>
  <c r="B151" i="3"/>
  <c r="C151" i="3"/>
  <c r="D151" i="3"/>
  <c r="B152" i="3"/>
  <c r="C152" i="3"/>
  <c r="D152" i="3"/>
  <c r="B153" i="3"/>
  <c r="C153" i="3"/>
  <c r="D153" i="3"/>
  <c r="B154" i="3"/>
  <c r="C154" i="3"/>
  <c r="D154" i="3"/>
  <c r="B155" i="3"/>
  <c r="C155" i="3"/>
  <c r="D155" i="3"/>
  <c r="B156" i="3"/>
  <c r="C156" i="3"/>
  <c r="D156" i="3"/>
  <c r="B158" i="3"/>
  <c r="D158" i="3"/>
  <c r="B159" i="3"/>
  <c r="C159" i="3"/>
  <c r="D159" i="3"/>
  <c r="B160" i="3"/>
  <c r="C160" i="3"/>
  <c r="D160" i="3"/>
  <c r="B161" i="3"/>
  <c r="C161" i="3"/>
  <c r="D161" i="3"/>
  <c r="B162" i="3"/>
  <c r="C162" i="3"/>
  <c r="D162" i="3"/>
  <c r="B163" i="3"/>
  <c r="C163" i="3"/>
  <c r="D163" i="3"/>
  <c r="B164" i="3"/>
  <c r="C164" i="3"/>
  <c r="D164" i="3"/>
  <c r="B165" i="3"/>
  <c r="D165" i="3"/>
  <c r="B166" i="3"/>
  <c r="D166" i="3"/>
  <c r="B167" i="3"/>
  <c r="C167" i="3"/>
  <c r="D167" i="3"/>
  <c r="B168" i="3"/>
  <c r="C168" i="3"/>
  <c r="D168" i="3"/>
  <c r="B169" i="3"/>
  <c r="C169" i="3"/>
  <c r="D169" i="3"/>
  <c r="B170" i="3"/>
  <c r="C170" i="3"/>
  <c r="D170" i="3"/>
  <c r="B171" i="3"/>
  <c r="C171" i="3"/>
  <c r="D171" i="3"/>
  <c r="B172" i="3"/>
  <c r="C172" i="3"/>
  <c r="D172" i="3"/>
  <c r="B173" i="3"/>
  <c r="C173" i="3"/>
  <c r="D173" i="3"/>
  <c r="B174" i="3"/>
  <c r="D174" i="3"/>
  <c r="B175" i="3"/>
  <c r="D175" i="3"/>
  <c r="B176" i="3"/>
  <c r="C176" i="3"/>
  <c r="D176" i="3"/>
  <c r="B177" i="3"/>
  <c r="C177" i="3"/>
  <c r="D177" i="3"/>
  <c r="B178" i="3"/>
  <c r="C178" i="3"/>
  <c r="D178" i="3"/>
  <c r="B179" i="3"/>
  <c r="C179" i="3"/>
  <c r="D179" i="3"/>
  <c r="B180" i="3"/>
  <c r="D180" i="3"/>
  <c r="B181" i="3"/>
  <c r="C181" i="3"/>
  <c r="D181" i="3"/>
  <c r="B182" i="3"/>
  <c r="C182" i="3"/>
  <c r="D182" i="3"/>
  <c r="B183" i="3"/>
  <c r="C183" i="3"/>
  <c r="D183" i="3"/>
  <c r="B184" i="3"/>
  <c r="C184" i="3"/>
  <c r="D184" i="3"/>
  <c r="B185" i="3"/>
  <c r="C185" i="3"/>
  <c r="D185" i="3"/>
  <c r="B186" i="3"/>
  <c r="C186" i="3"/>
  <c r="D186" i="3"/>
  <c r="B187" i="3"/>
  <c r="D187" i="3"/>
  <c r="B188" i="3"/>
  <c r="D188" i="3"/>
  <c r="B189" i="3"/>
  <c r="C189" i="3"/>
  <c r="D189" i="3"/>
  <c r="B190" i="3"/>
  <c r="C190" i="3"/>
  <c r="D190" i="3"/>
  <c r="B191" i="3"/>
  <c r="C191" i="3"/>
  <c r="D191" i="3"/>
  <c r="B192" i="3"/>
  <c r="C192" i="3"/>
  <c r="D192" i="3"/>
  <c r="B193" i="3"/>
  <c r="C193" i="3"/>
  <c r="D193" i="3"/>
  <c r="B194" i="3"/>
  <c r="C194" i="3"/>
  <c r="D194" i="3"/>
  <c r="B195" i="3"/>
  <c r="D195" i="3"/>
  <c r="B196" i="3"/>
  <c r="D196" i="3"/>
  <c r="B197" i="3"/>
  <c r="C197" i="3"/>
  <c r="D197" i="3"/>
  <c r="B198" i="3"/>
  <c r="C198" i="3"/>
  <c r="D198" i="3"/>
  <c r="B199" i="3"/>
  <c r="C199" i="3"/>
  <c r="D199" i="3"/>
  <c r="B200" i="3"/>
  <c r="C200" i="3"/>
  <c r="D200" i="3"/>
  <c r="B201" i="3"/>
  <c r="C201" i="3"/>
  <c r="D201" i="3"/>
  <c r="B202" i="3"/>
  <c r="C202" i="3"/>
  <c r="D202" i="3"/>
  <c r="B14" i="3"/>
  <c r="C14" i="3"/>
  <c r="D14" i="3"/>
  <c r="B15" i="3"/>
  <c r="C15" i="3"/>
  <c r="D15" i="3"/>
  <c r="B16" i="3"/>
  <c r="C16" i="3"/>
  <c r="D16" i="3"/>
  <c r="B17" i="3"/>
  <c r="C17" i="3"/>
  <c r="D17" i="3"/>
  <c r="B18" i="3"/>
  <c r="C18" i="3"/>
  <c r="D18" i="3"/>
  <c r="B19" i="3"/>
  <c r="C19" i="3"/>
  <c r="D19" i="3"/>
  <c r="B20" i="3"/>
  <c r="C20" i="3"/>
  <c r="D20" i="3"/>
  <c r="B21" i="3"/>
  <c r="C21" i="3"/>
  <c r="D21" i="3"/>
  <c r="B22" i="3"/>
  <c r="C22" i="3"/>
  <c r="D22" i="3"/>
  <c r="B23" i="3"/>
  <c r="C23" i="3"/>
  <c r="D23" i="3"/>
  <c r="C13" i="3"/>
  <c r="D13" i="3"/>
  <c r="B13" i="3"/>
  <c r="W32" i="3" l="1"/>
  <c r="W31" i="3"/>
  <c r="W30" i="3"/>
  <c r="W29" i="3"/>
  <c r="W28" i="3"/>
  <c r="W27" i="3"/>
  <c r="W26" i="3"/>
  <c r="W24" i="3"/>
  <c r="W23" i="3"/>
  <c r="W22" i="3"/>
  <c r="W21" i="3"/>
  <c r="W20" i="3"/>
  <c r="W19" i="3"/>
  <c r="W18" i="3"/>
  <c r="W17" i="3"/>
  <c r="W16" i="3"/>
  <c r="W15" i="3"/>
  <c r="W14" i="3"/>
  <c r="W13" i="3"/>
  <c r="S29" i="2"/>
  <c r="S30" i="2"/>
  <c r="S33" i="2"/>
  <c r="S40" i="2"/>
  <c r="S41" i="2"/>
  <c r="S43" i="2"/>
  <c r="S45" i="2"/>
  <c r="S46" i="2"/>
  <c r="S47" i="2"/>
  <c r="S48" i="2"/>
  <c r="S49" i="2"/>
  <c r="S50" i="2"/>
  <c r="S55" i="2"/>
  <c r="S56" i="2"/>
  <c r="S57" i="2"/>
  <c r="S58" i="2"/>
  <c r="S63" i="2"/>
  <c r="S64" i="2"/>
  <c r="S65" i="2"/>
  <c r="S69" i="2"/>
  <c r="S74" i="2"/>
  <c r="S75" i="2"/>
  <c r="S76" i="2"/>
  <c r="S77" i="2"/>
  <c r="S81" i="2"/>
  <c r="S87" i="2"/>
  <c r="S88" i="2"/>
  <c r="S89" i="2"/>
  <c r="S90" i="2"/>
  <c r="S91" i="2"/>
  <c r="S92" i="2"/>
  <c r="S93" i="2"/>
  <c r="S95" i="2"/>
  <c r="S96" i="2"/>
  <c r="S97" i="2"/>
  <c r="S99" i="2"/>
  <c r="S100" i="2"/>
  <c r="S102" i="2"/>
  <c r="S103" i="2"/>
  <c r="S104" i="2"/>
  <c r="S105" i="2"/>
  <c r="S106" i="2"/>
  <c r="S107" i="2"/>
  <c r="S110" i="2"/>
  <c r="S111" i="2"/>
  <c r="S112" i="2"/>
  <c r="S113" i="2"/>
  <c r="S114" i="2"/>
  <c r="S115" i="2"/>
  <c r="S116" i="2"/>
  <c r="S117" i="2"/>
  <c r="S118" i="2"/>
  <c r="S119" i="2"/>
  <c r="S125" i="2"/>
  <c r="S130" i="2"/>
  <c r="S136" i="2"/>
  <c r="S134" i="2" s="1"/>
  <c r="S139" i="2"/>
  <c r="S140" i="2"/>
  <c r="S141" i="2"/>
  <c r="S144" i="2"/>
  <c r="S145" i="2"/>
  <c r="S149" i="2"/>
  <c r="S150" i="2"/>
  <c r="S151" i="2"/>
  <c r="S152" i="2"/>
  <c r="S153" i="2"/>
  <c r="S154" i="2"/>
  <c r="S155" i="2"/>
  <c r="S156" i="2"/>
  <c r="S159" i="2"/>
  <c r="S160" i="2"/>
  <c r="S161" i="2"/>
  <c r="S162" i="2"/>
  <c r="S163" i="2"/>
  <c r="S164" i="2"/>
  <c r="S167" i="2"/>
  <c r="S168" i="2"/>
  <c r="S169" i="2"/>
  <c r="S170" i="2"/>
  <c r="S171" i="2"/>
  <c r="S172" i="2"/>
  <c r="S173" i="2"/>
  <c r="S176" i="2"/>
  <c r="S177" i="2"/>
  <c r="S178" i="2"/>
  <c r="S179" i="2"/>
  <c r="S181" i="2"/>
  <c r="S182" i="2"/>
  <c r="S183" i="2"/>
  <c r="S184" i="2"/>
  <c r="S185" i="2"/>
  <c r="S186" i="2"/>
  <c r="S189" i="2"/>
  <c r="S190" i="2"/>
  <c r="S191" i="2"/>
  <c r="S192" i="2"/>
  <c r="S193" i="2"/>
  <c r="S194" i="2"/>
  <c r="S197" i="2"/>
  <c r="S198" i="2"/>
  <c r="S199" i="2"/>
  <c r="S200" i="2"/>
  <c r="S201" i="2"/>
  <c r="S202" i="2"/>
  <c r="S14" i="2"/>
  <c r="S15" i="2"/>
  <c r="S16" i="2"/>
  <c r="S18" i="2"/>
  <c r="S19" i="2"/>
  <c r="S20" i="2"/>
  <c r="S21" i="2"/>
  <c r="S22" i="2"/>
  <c r="S23" i="2"/>
  <c r="S24" i="2"/>
  <c r="S25" i="2"/>
  <c r="S26" i="2"/>
  <c r="S28" i="2"/>
  <c r="S148" i="2" l="1"/>
  <c r="S54" i="2"/>
  <c r="S61" i="2"/>
  <c r="P61" i="2" s="1"/>
  <c r="S39" i="2"/>
  <c r="P39" i="2" s="1"/>
  <c r="S79" i="2"/>
  <c r="P79" i="2" s="1"/>
  <c r="S158" i="2"/>
  <c r="S166" i="2"/>
  <c r="S188" i="2"/>
  <c r="S196" i="2"/>
  <c r="S180" i="2"/>
  <c r="S175" i="2"/>
  <c r="S138" i="2"/>
  <c r="S124" i="2"/>
  <c r="S143" i="2"/>
  <c r="S129" i="2"/>
  <c r="S109" i="2"/>
  <c r="S101" i="2"/>
  <c r="S67" i="2"/>
  <c r="S86" i="2"/>
  <c r="S98" i="2"/>
  <c r="S32" i="2"/>
  <c r="S27" i="2"/>
  <c r="S73" i="2"/>
  <c r="X14" i="3"/>
  <c r="X18" i="3"/>
  <c r="X22" i="3"/>
  <c r="X26" i="3"/>
  <c r="X30" i="3"/>
  <c r="X15" i="3"/>
  <c r="X19" i="3"/>
  <c r="X23" i="3"/>
  <c r="X27" i="3"/>
  <c r="X31" i="3"/>
  <c r="X16" i="3"/>
  <c r="X24" i="3"/>
  <c r="X28" i="3"/>
  <c r="X32" i="3"/>
  <c r="X20" i="3"/>
  <c r="X13" i="3"/>
  <c r="X17" i="3"/>
  <c r="X21" i="3"/>
  <c r="X29" i="3"/>
  <c r="S13" i="2"/>
  <c r="P214" i="2" l="1"/>
  <c r="S12" i="2"/>
  <c r="S214" i="2" l="1"/>
</calcChain>
</file>

<file path=xl/sharedStrings.xml><?xml version="1.0" encoding="utf-8"?>
<sst xmlns="http://schemas.openxmlformats.org/spreadsheetml/2006/main" count="2587" uniqueCount="1004">
  <si>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</si>
  <si>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</si>
  <si>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</si>
  <si>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</si>
  <si>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</si>
  <si>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</si>
  <si>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</si>
  <si>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</si>
  <si>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</si>
  <si>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</si>
  <si>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</si>
  <si>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</si>
  <si>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</si>
  <si>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</si>
  <si>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</si>
  <si>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</si>
  <si>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</si>
  <si>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</si>
  <si>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</si>
  <si>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</si>
  <si>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</si>
  <si>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</si>
  <si>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</si>
  <si>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</si>
  <si>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</si>
  <si>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</si>
  <si>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</si>
  <si>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</si>
  <si>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</si>
  <si>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</si>
  <si>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</si>
  <si>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</si>
  <si>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</si>
  <si>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</si>
  <si>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</si>
  <si>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</si>
  <si>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</si>
  <si>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</si>
  <si>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</si>
  <si>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</si>
  <si>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</si>
  <si>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</si>
  <si>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</si>
  <si>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</si>
  <si>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</si>
  <si>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</si>
  <si>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</si>
  <si>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</si>
  <si>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</si>
  <si>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</si>
  <si>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</si>
  <si>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</si>
  <si>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</si>
  <si>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</si>
  <si>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</si>
  <si>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</si>
  <si>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</si>
  <si>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</si>
  <si>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</si>
  <si>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</si>
  <si>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</si>
  <si>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</si>
  <si>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</si>
  <si>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</si>
  <si>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</si>
  <si>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</si>
  <si>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</si>
  <si>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</si>
  <si>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</si>
  <si>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</si>
  <si>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</si>
  <si>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</si>
  <si>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</si>
  <si>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</si>
  <si>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</si>
  <si>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</si>
  <si>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</si>
  <si>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</si>
  <si>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</si>
  <si>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</si>
  <si>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</si>
  <si>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</si>
  <si>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</si>
  <si>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</si>
  <si>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</si>
  <si>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</si>
  <si>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</si>
  <si>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</si>
  <si>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2020.02</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</si>
  <si>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</si>
  <si>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</si>
  <si>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</si>
  <si>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</si>
  <si>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</si>
  <si>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</si>
  <si>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</si>
  <si>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</si>
  <si>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</si>
  <si>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</si>
  <si>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</si>
  <si>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</si>
  <si>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</si>
  <si>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</si>
  <si>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</si>
  <si>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</si>
  <si>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</si>
  <si>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</si>
  <si>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</si>
  <si>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</si>
  <si>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</si>
  <si>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</si>
  <si>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</si>
  <si>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</si>
  <si>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</si>
  <si>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</si>
  <si>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</si>
  <si>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</si>
  <si>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</si>
  <si>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</si>
  <si>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</si>
  <si>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</si>
  <si>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</si>
  <si>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</si>
  <si>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</si>
  <si>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</si>
  <si>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</si>
  <si>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</si>
  <si>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</si>
  <si>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</si>
  <si>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</si>
  <si>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</si>
  <si>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</si>
  <si>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</si>
  <si>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</si>
  <si>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</si>
  <si>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</si>
  <si>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</si>
  <si>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</si>
  <si>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</si>
  <si>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</si>
  <si>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</si>
  <si>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</si>
  <si>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</si>
  <si>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</si>
  <si>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</si>
  <si>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</si>
  <si>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</si>
  <si>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</si>
  <si>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</si>
  <si>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</si>
  <si>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</si>
  <si>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</si>
  <si>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</si>
  <si>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</si>
  <si>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</si>
  <si>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</si>
  <si>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</si>
  <si>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</si>
  <si>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</si>
  <si>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</si>
  <si>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</si>
  <si>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</si>
  <si>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</si>
  <si>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</si>
  <si>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</si>
  <si>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</si>
  <si>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</si>
  <si>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</si>
  <si>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</si>
  <si>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</si>
  <si>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</si>
  <si>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</si>
  <si>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</si>
  <si>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</si>
  <si>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</si>
  <si>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</si>
  <si>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</si>
  <si>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</si>
  <si>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</si>
  <si>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</si>
  <si>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</si>
  <si>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</si>
  <si>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</si>
  <si>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</si>
  <si>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</si>
  <si>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</si>
  <si>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</si>
  <si>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</si>
  <si>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</si>
  <si>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</si>
  <si>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</si>
  <si>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</si>
  <si>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</si>
  <si>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</si>
  <si>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</si>
  <si>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</si>
  <si>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</si>
  <si>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</si>
  <si>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</si>
  <si>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</si>
  <si>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</si>
  <si>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</si>
  <si>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</si>
  <si>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</si>
  <si>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</si>
  <si>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</si>
  <si>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</si>
  <si>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</si>
  <si>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</si>
  <si>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</si>
  <si>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</si>
  <si>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</si>
  <si>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</si>
  <si>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</si>
  <si>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</si>
  <si>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</si>
  <si>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</si>
  <si>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1.2.1.1.10</t>
  </si>
  <si>
    <t>R095511-120000-1221</t>
  </si>
  <si>
    <t>Ignalinos miesto Ligoninės gatvės dalies rekonstrukcija</t>
  </si>
  <si>
    <t xml:space="preserve"> </t>
  </si>
  <si>
    <t>1.2.1.1.11</t>
  </si>
  <si>
    <t>R095511-120000-1222</t>
  </si>
  <si>
    <t>Saugaus eismo priemonių diegimas Ignalinos rajono keliuose</t>
  </si>
  <si>
    <t>1.2.1.1.12</t>
  </si>
  <si>
    <t>R095511-120000-1223</t>
  </si>
  <si>
    <t>Saugaus eismo priemonių diegimas Molėtų rajono  Giedraičių miestelyje</t>
  </si>
  <si>
    <t>2020.01</t>
  </si>
  <si>
    <t xml:space="preserve">1.2.2 </t>
  </si>
  <si>
    <t>Uždavinys: Plėtoti  aplinką tausojančią ir eismo saugą didinančią infrastruktūrą ir priemones bei darnų judumą</t>
  </si>
  <si>
    <t>1.2.2.1</t>
  </si>
  <si>
    <t>Priemonė: Pėsčiųjų ir dviračių takų rekonstrukcija ir plėtra</t>
  </si>
  <si>
    <t>1.2.2.1.2</t>
  </si>
  <si>
    <t>R095516-190000-1209</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</si>
  <si>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</si>
  <si>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</si>
  <si>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</si>
  <si>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</si>
  <si>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</si>
  <si>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</si>
  <si>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</si>
  <si>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</si>
  <si>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</si>
  <si>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</si>
  <si>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</si>
  <si>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</si>
  <si>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</si>
  <si>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</si>
  <si>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</si>
  <si>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</si>
  <si>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</si>
  <si>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</si>
  <si>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</si>
  <si>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</si>
  <si>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</si>
  <si>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</si>
  <si>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</si>
  <si>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</si>
  <si>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</si>
  <si>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</si>
  <si>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</si>
  <si>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</si>
  <si>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R095513-190000-1217</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</si>
  <si>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</si>
  <si>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</si>
  <si>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</si>
  <si>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</si>
  <si>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</si>
  <si>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</si>
  <si>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</si>
  <si>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</si>
  <si>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</si>
  <si>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</si>
  <si>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</si>
  <si>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</si>
  <si>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</si>
  <si>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</si>
  <si>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</si>
  <si>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</si>
  <si>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</si>
  <si>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</si>
  <si>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</si>
  <si>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</si>
  <si>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</si>
  <si>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</si>
  <si>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</si>
  <si>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</si>
  <si>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</si>
  <si>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</si>
  <si>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</si>
  <si>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</si>
  <si>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</si>
  <si>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Atgailos kanauninkų vienuolyno ansamblio (u.k. 987) vienuolyno namo (u.k. 25029) Videniškių km. kapitalinis remontas ir pritaikymas Videniškių vienuolyno amatų centro ir bendruomenės poreikiams poreikiams</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</si>
  <si>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</si>
  <si>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</si>
  <si>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</si>
  <si>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</si>
  <si>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</si>
  <si>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</si>
  <si>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</si>
  <si>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</si>
  <si>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</si>
  <si>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</si>
  <si>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</si>
  <si>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</si>
  <si>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</si>
  <si>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</si>
  <si>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</si>
  <si>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</si>
  <si>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</si>
  <si>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</si>
  <si>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</si>
  <si>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</si>
  <si>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</si>
  <si>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</si>
  <si>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</si>
  <si>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</si>
  <si>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</si>
  <si>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</si>
  <si>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</si>
  <si>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</si>
  <si>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</si>
  <si>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</si>
  <si>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</si>
  <si>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</si>
  <si>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</si>
  <si>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</si>
  <si>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</si>
  <si>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</si>
  <si>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</si>
  <si>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</si>
  <si>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</si>
  <si>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</si>
  <si>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</si>
  <si>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</si>
  <si>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</si>
  <si>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</si>
  <si>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</si>
  <si>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</si>
  <si>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</si>
  <si>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</si>
  <si>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</si>
  <si>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</si>
  <si>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</si>
  <si>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</si>
  <si>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</si>
  <si>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</si>
  <si>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</si>
  <si>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</si>
  <si>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</si>
  <si>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</si>
  <si>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</si>
  <si>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</si>
  <si>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</si>
  <si>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</si>
  <si>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</si>
  <si>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</si>
  <si>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</si>
  <si>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</si>
  <si>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</si>
  <si>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</si>
  <si>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</si>
  <si>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</si>
  <si>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</si>
  <si>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</si>
  <si>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</si>
  <si>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</si>
  <si>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</si>
  <si>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</si>
  <si>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</si>
  <si>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</si>
  <si>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</si>
  <si>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</si>
  <si>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</si>
  <si>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</si>
  <si>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</si>
  <si>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</si>
  <si>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</si>
  <si>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</si>
  <si>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</si>
  <si>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</si>
  <si>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</si>
  <si>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</si>
  <si>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</si>
  <si>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</si>
  <si>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</si>
  <si>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</si>
  <si>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</si>
  <si>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</si>
  <si>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</si>
  <si>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</si>
  <si>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</si>
  <si>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</si>
  <si>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</si>
  <si>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</si>
  <si>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</si>
  <si>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</si>
  <si>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</si>
  <si>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</si>
  <si>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</si>
  <si>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</si>
  <si>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</si>
  <si>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</si>
  <si>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</si>
  <si>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</si>
  <si>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</si>
  <si>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</si>
  <si>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</si>
  <si>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</si>
  <si>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</si>
  <si>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</si>
  <si>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</si>
  <si>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</si>
  <si>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</si>
  <si>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</si>
  <si>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</si>
  <si>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</si>
  <si>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</si>
  <si>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</si>
  <si>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</si>
  <si>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</si>
  <si>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</si>
  <si>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</si>
  <si>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</si>
  <si>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</si>
  <si>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</si>
  <si>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</si>
  <si>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</si>
  <si>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</si>
  <si>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</si>
  <si>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</si>
  <si>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</si>
  <si>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</si>
  <si>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</si>
  <si>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</si>
  <si>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</si>
  <si>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</si>
  <si>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</si>
  <si>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</si>
  <si>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</si>
  <si>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</si>
  <si>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</si>
  <si>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</si>
  <si>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</si>
  <si>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</si>
  <si>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</si>
  <si>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</si>
  <si>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</si>
  <si>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</si>
  <si>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</si>
  <si>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</si>
  <si>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</si>
  <si>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</si>
  <si>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</si>
  <si>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</si>
  <si>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</si>
  <si>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</si>
  <si>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</si>
  <si>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</si>
  <si>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</si>
  <si>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</si>
  <si>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</si>
  <si>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</si>
  <si>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</si>
  <si>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</si>
  <si>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</si>
  <si>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</si>
  <si>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</si>
  <si>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</si>
  <si>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</si>
  <si>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</si>
  <si>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</si>
  <si>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</si>
  <si>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</si>
  <si>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</si>
  <si>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</si>
  <si>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</si>
  <si>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</si>
  <si>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</si>
  <si>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</si>
  <si>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</si>
  <si>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</si>
  <si>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</si>
  <si>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</si>
  <si>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</si>
  <si>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</si>
  <si>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</si>
  <si>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</si>
  <si>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</si>
  <si>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</si>
  <si>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</si>
  <si>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</si>
  <si>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</si>
  <si>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</si>
  <si>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</si>
  <si>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</si>
  <si>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</si>
  <si>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</si>
  <si>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</si>
  <si>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</si>
  <si>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</si>
  <si>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</si>
  <si>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</si>
  <si>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</si>
  <si>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</si>
  <si>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</si>
  <si>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</si>
  <si>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</si>
  <si>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</si>
  <si>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</si>
  <si>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</si>
  <si>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</si>
  <si>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</si>
  <si>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</si>
  <si>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</si>
  <si>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</si>
  <si>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</si>
  <si>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</si>
  <si>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</si>
  <si>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</si>
  <si>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</si>
  <si>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</si>
  <si>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</si>
  <si>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</si>
  <si>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</si>
  <si>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</si>
  <si>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</si>
  <si>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</si>
  <si>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</si>
  <si>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</si>
  <si>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</si>
  <si>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</si>
  <si>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</si>
  <si>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</si>
  <si>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</si>
  <si>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</si>
  <si>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</si>
  <si>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</si>
  <si>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</si>
  <si>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</si>
  <si>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r>
      <t xml:space="preserve">Anykščių rajono savivaldybės </t>
    </r>
    <r>
      <rPr>
        <sz val="10"/>
        <rFont val="Times New Roman"/>
        <family val="1"/>
        <charset val="186"/>
      </rPr>
      <t>administracija</t>
    </r>
  </si>
  <si>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</si>
  <si>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</si>
  <si>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</si>
  <si>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</si>
  <si>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</si>
  <si>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</si>
  <si>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</si>
  <si>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</si>
  <si>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</si>
  <si>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</si>
  <si>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</si>
  <si>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</si>
  <si>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</si>
  <si>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</si>
  <si>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</si>
  <si>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</si>
  <si>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</si>
  <si>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</si>
  <si>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</si>
  <si>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</si>
  <si>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</si>
  <si>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</si>
  <si>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</si>
  <si>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</si>
  <si>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</si>
  <si>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</si>
  <si>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</si>
  <si>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</si>
  <si>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</si>
  <si>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</si>
  <si>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</si>
  <si>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</si>
  <si>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</si>
  <si>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</si>
  <si>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</si>
  <si>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</si>
  <si>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</si>
  <si>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</si>
  <si>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</si>
  <si>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</si>
  <si>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</si>
  <si>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</si>
  <si>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</si>
  <si>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</si>
  <si>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</si>
  <si>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</si>
  <si>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</si>
  <si>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</si>
  <si>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</si>
  <si>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</si>
  <si>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</si>
  <si>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</si>
  <si>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</si>
  <si>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</si>
  <si>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</si>
  <si>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</si>
  <si>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</si>
  <si>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</si>
  <si>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</si>
  <si>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</si>
  <si>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</si>
  <si>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</si>
  <si>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</si>
  <si>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</si>
  <si>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</si>
  <si>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</si>
  <si>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</si>
  <si>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</si>
  <si>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</si>
  <si>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</si>
  <si>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</si>
  <si>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</si>
  <si>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</si>
  <si>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</si>
  <si>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</si>
  <si>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</si>
  <si>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</si>
  <si>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</si>
  <si>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</si>
  <si>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</si>
  <si>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</si>
  <si>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</si>
  <si>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</si>
  <si>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</si>
  <si>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</si>
  <si>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</si>
  <si>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</si>
  <si>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</si>
  <si>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</si>
  <si>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</si>
  <si>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</si>
  <si>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</si>
  <si>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</si>
  <si>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</si>
  <si>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</si>
  <si>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</si>
  <si>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</si>
  <si>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</si>
  <si>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</si>
  <si>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</si>
  <si>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</si>
  <si>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</si>
  <si>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</si>
  <si>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</si>
  <si>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</si>
  <si>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</si>
  <si>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</si>
  <si>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</si>
  <si>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</si>
  <si>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</si>
  <si>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</si>
  <si>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</si>
  <si>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</si>
  <si>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</si>
  <si>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</si>
  <si>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</si>
  <si>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</si>
  <si>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</si>
  <si>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</si>
  <si>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</si>
  <si>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</si>
  <si>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</si>
  <si>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</si>
  <si>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</si>
  <si>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</si>
  <si>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</si>
  <si>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</si>
  <si>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</si>
  <si>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</si>
  <si>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</si>
  <si>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</si>
  <si>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</si>
  <si>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</si>
  <si>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</si>
  <si>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</si>
  <si>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</si>
  <si>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</si>
  <si>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</si>
  <si>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</si>
  <si>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</si>
  <si>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</si>
  <si>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</si>
  <si>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</si>
  <si>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</si>
  <si>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</si>
  <si>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</si>
  <si>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</si>
  <si>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</si>
  <si>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</si>
  <si>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</si>
  <si>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</si>
  <si>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Viso</t>
  </si>
  <si>
    <t>P.B.238</t>
  </si>
  <si>
    <t xml:space="preserve">Sukurtos arba atnaujintos atviros erdvės miestų vietovėse, m2 </t>
  </si>
  <si>
    <t>P.B.239</t>
  </si>
  <si>
    <t xml:space="preserve">Pastatyti arba atnaujinti viešieji arba komerciniai pastatai miestų vietovėse, m2 </t>
  </si>
  <si>
    <t>P.B.235</t>
  </si>
  <si>
    <t>P.B.209</t>
  </si>
  <si>
    <t>P.B.214</t>
  </si>
  <si>
    <t>Sukurtos arba atnaujintos atviros erdvės miestų vietovėse, m2</t>
  </si>
  <si>
    <t>P.N.028</t>
  </si>
  <si>
    <t>P.N.050</t>
  </si>
  <si>
    <t>P.N.051</t>
  </si>
  <si>
    <t>P.N.053</t>
  </si>
  <si>
    <t>P.N.054</t>
  </si>
  <si>
    <t>P.N.092</t>
  </si>
  <si>
    <t>P.N.093</t>
  </si>
  <si>
    <t>P.N.304</t>
  </si>
  <si>
    <t>P.N.403</t>
  </si>
  <si>
    <t>Sukurtos arba atnaujintos atviros erdvės miestų vietovėse</t>
  </si>
  <si>
    <t>P.N.507</t>
  </si>
  <si>
    <t>Pastatyti arba atnaujinti viešieji arba komerciniai pastatai miesto vietovėje –m2;</t>
  </si>
  <si>
    <t>P.N.508</t>
  </si>
  <si>
    <t>P.N.671</t>
  </si>
  <si>
    <t>P.N.717</t>
  </si>
  <si>
    <t>P.N.722</t>
  </si>
  <si>
    <t>P.S.364</t>
  </si>
  <si>
    <t>Naujos atviros erdvės vietovėse nuo 1 iki 6 tūkst. gyv. (išskyrus savivaldybių centrus) (kv. m)</t>
  </si>
  <si>
    <t>P.S.365</t>
  </si>
  <si>
    <t>Atnaujinti ir pritaikyti naujai paskirčiai pastatai ir statiniai kaimo vietovėse, kv. m.</t>
  </si>
  <si>
    <t>P.N.723</t>
  </si>
  <si>
    <t>P.N.817</t>
  </si>
  <si>
    <t>P.N.910</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</si>
  <si>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</si>
  <si>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</si>
  <si>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</si>
  <si>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</si>
  <si>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</si>
  <si>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</si>
  <si>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</si>
  <si>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</si>
  <si>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</si>
  <si>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</si>
  <si>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</si>
  <si>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</si>
  <si>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</si>
  <si>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 xml:space="preserve">Bendras rekonstruotų arba atnaujintų kelių ilgis“, km </t>
  </si>
  <si>
    <t>P.S.361</t>
  </si>
  <si>
    <t>P.S.362</t>
  </si>
  <si>
    <t>Įrengtų naujų dviračių / ir / ar pėsčiųjų takų ir / ar trasų ilgis, km</t>
  </si>
  <si>
    <t>Įrengtų naujų dviračių ir / ar pėsčiųjų takų ir / ar trasų ilgis, km</t>
  </si>
  <si>
    <t>Rekonstruotų dviračių ir / ar pėsčiųjų takų ir / ar trasų ilgis, km</t>
  </si>
  <si>
    <t>P.S.372</t>
  </si>
  <si>
    <t> Rekonstruotų dviračių ir/ar pėsčiųjų takų ir/ar trasų ilgis, km</t>
  </si>
  <si>
    <t>P.S.415</t>
  </si>
  <si>
    <t>P.S.416</t>
  </si>
  <si>
    <t>R.N.091</t>
  </si>
  <si>
    <t>Parengti darnaus judumo mieste planai, vnt</t>
  </si>
  <si>
    <t>R.N.404</t>
  </si>
  <si>
    <t>Įgyvendintos darnaus judumo priemonės, vnt</t>
  </si>
  <si>
    <t>P.N.743</t>
  </si>
  <si>
    <t>P.N.094</t>
  </si>
  <si>
    <t>P.N.604</t>
  </si>
  <si>
    <t>P.S.303</t>
  </si>
  <si>
    <t>Įsigytos naujos ekologiškos viešojo transporto priemonės (skaičius)</t>
  </si>
  <si>
    <t>P.B.236</t>
  </si>
  <si>
    <t>P.S.363</t>
  </si>
  <si>
    <t>Sutvarkyti, įrengti ir pritaikyti lankymui gamtos ir kultūros paveldo objektai ir teritorijos (skaičius)</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</si>
  <si>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</si>
  <si>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</si>
  <si>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</si>
  <si>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</si>
  <si>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</si>
  <si>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</si>
  <si>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</si>
  <si>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</si>
  <si>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</si>
  <si>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</si>
  <si>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</si>
  <si>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</si>
  <si>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</si>
  <si>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</si>
  <si>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</si>
  <si>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</si>
  <si>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</si>
  <si>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Inventorizuota neapskaityto paviršinių nuotekų nuotakyno dalis, proc.</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</si>
  <si>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</si>
  <si>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</si>
  <si>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</si>
  <si>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</si>
  <si>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</si>
  <si>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</si>
  <si>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</si>
  <si>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</si>
  <si>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</si>
  <si>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Išsaugoti, sutvarkyti ar atkurti įvairaus teritorinio lygmens kraštovaizdžio arealai</t>
  </si>
  <si>
    <t>Likviduoti kraštovaizdį darkantys bešeimininkiai apleisti statiniai ir įrenginiai, vnt.</t>
  </si>
  <si>
    <t>Rekultyvuotos atvirais kasiniais pažeistos žemės</t>
  </si>
  <si>
    <t>Investicijas gavusių viešųjų teritorijų plotas, ha</t>
  </si>
  <si>
    <t>RSP.01</t>
  </si>
  <si>
    <t>Sukurtos darbo vietos, vnt.</t>
  </si>
  <si>
    <t>Pagal veiksmų programą ERPF lėšomis atnaujintos ikimokyklinio ir priešmokyklinio ugdymo mokyklos, vnt.</t>
  </si>
  <si>
    <t xml:space="preserve">Pagal veiksmų programą ERPF lėšomis atnaujintos ikimokyklinio ir/ar priešmokyklinio ugdymo grupės </t>
  </si>
  <si>
    <t>Investicijas gavusios vaikų priežiūros arba švietimo infrastruktūros pajėgumas</t>
  </si>
  <si>
    <t>P.S.434</t>
  </si>
  <si>
    <t>Pagal veiksmų programą ERPF lėšomis atnaujintos ikimokyklinio ir/ar priešmokyklinio ugdymo vietos</t>
  </si>
  <si>
    <t>Pagal veiksmų programą ERPF lėšomis atnaujintos bendrojo ugdymo mokyklos, vnt.</t>
  </si>
  <si>
    <t>Pagal veiksmų programą ERPF lėšomis atnaujinta neformaliojo ugdymo įstaigos</t>
  </si>
  <si>
    <t>Gyventojai, turintys galimybę pasinaudoti pagerintomis sveikatos priežiūros paslaugomis</t>
  </si>
  <si>
    <t>Viešąsias sveikatos priežiūros paslaugas teikiančių asmens sveikatos priežiūros įstaigų, kuriose modernizuota paslaugų teikimo infrastruktūra, skaičius</t>
  </si>
  <si>
    <t>,,Tuberkulioze sergantys pacientai, kuriems buvo suteiktos socialinės paramos priemonės (maisto talonų dalijimas ir (arba) kelionės išlaidų kompensavimas) tuberkuliozės ambulatorinio gydymo metu“</t>
  </si>
  <si>
    <t>Tikslinių grupių asmenys, kurie dalyvavo informavimo, švietimo ir mokymo renginiuose bei sveikatos raštingumą didiniančiose veiklose, skaičius (2018 m.-515)</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</si>
  <si>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</si>
  <si>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</si>
  <si>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</si>
  <si>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</si>
  <si>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</si>
  <si>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</si>
  <si>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</si>
  <si>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Investicijas gavę socialinių paslaugų infrastruktūros objektai, vnt.</t>
  </si>
  <si>
    <t>Tikslinių grupių asmenys, gavę tiesioginės naudos iš investicijų į socialinių paslaugų infrastruktūrą</t>
  </si>
  <si>
    <t>Investicijas gavusiose įstaigose esančios vietos socialinių paslaugų gavėjams</t>
  </si>
  <si>
    <t>Naujai įrengti ar įsigyti socialiniai būstai</t>
  </si>
  <si>
    <t>Modernizuoti kultūros infrastruktūros objektai, skaičius</t>
  </si>
  <si>
    <t>Viešojo valdymo institucijos, pagal veiksmų programą ESF lėšomis įgyvendinusios paslaugų ir (ar) aptarnavimo kokybei gerinti skirtas priemones</t>
  </si>
  <si>
    <t>Viešojo valdymo institucijų darbuotojai, kurie dalyvavo pagal veiksmų programą ESF lėšomis vykdytose veiklose, skirtose stiprinti teikiamų paslaugų ir (ar) aptarnavimo kokybės gerinimu reikalingas kompetencijas</t>
  </si>
  <si>
    <t>Parengtos piliečių chartijos</t>
  </si>
  <si>
    <t>Viešojo valdymo institucijų darbuotojai, kurie dalyvavo pagal veiksmų programą  ESF lėšomis vykdytose veiklose, skirtose stiprinti teikiamų paslaugų ir (ar) aptarnavimo kokybės gerinimui reikalingas kompetencijas</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</si>
  <si>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</si>
  <si>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</si>
  <si>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</si>
  <si>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</si>
  <si>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</si>
  <si>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</si>
  <si>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</si>
  <si>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</si>
  <si>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</si>
  <si>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</si>
  <si>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</si>
  <si>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</si>
  <si>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</si>
  <si>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</si>
  <si>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</si>
  <si>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</si>
  <si>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</si>
  <si>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</si>
  <si>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</si>
  <si>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</si>
  <si>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</si>
  <si>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</si>
  <si>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</si>
  <si>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</si>
  <si>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</si>
  <si>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</si>
  <si>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</si>
  <si>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</si>
  <si>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</si>
  <si>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</si>
  <si>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</si>
  <si>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</si>
  <si>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</si>
  <si>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</si>
  <si>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</si>
  <si>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</si>
  <si>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</si>
  <si>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</si>
  <si>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</si>
  <si>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</si>
  <si>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</si>
  <si>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</si>
  <si>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</si>
  <si>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</si>
  <si>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</si>
  <si>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</si>
  <si>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</si>
  <si>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</si>
  <si>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</si>
  <si>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</si>
  <si>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</si>
  <si>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</si>
  <si>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</si>
  <si>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</si>
  <si>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</si>
  <si>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Projekto "Bešeimininkių apleistų, kraštovaizdį darkančių statinių likvidavimas Molėtų rajono savivaldybėje" metu suplanuota likviduoti 31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bei Laičiuose.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</si>
  <si>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ir Rašės upelio prieigų teritorijose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</si>
  <si>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</si>
  <si>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</si>
  <si>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Projekto ,,Kraštovaizdžio planavimas, tvarkymas ir būklės gerinimas Molėtų rajone" metu suplanuota likviduoti 21 apleistą ir aplinką žalojantį vizualinės taršos objektą. Molėtų rajone tokie objektai: kiaulidės, veršidės,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bei Mažuliuose. Projekto metu ne tik bus likviduoti statiniai, bet ir sutvarkytos teritorijos, išlyginant žemes, kuriose šie statiniai bus nugriauti, bet taip pat bus atliktas Molėtų miesto bendrojo plano keitimas, kuris yra būtinas kompleksiškai spręsti urbanistinius uždavinius.</t>
  </si>
  <si>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likviduoti tris bešeimininkius avarinės būklės statinius Utenos rajone: Mechanizacijos kiemą Kirdeikių kaime, Saldutiškio sen., Fermą II Noliškio k, Daugailių sen. ir Beicavimo aikštelę Šlepečių k., Daugailių sen. Veiklos planuojamos atsižvelgiant į kraštovaizdžio architektūrinės erdvinės kompozicijos darnos užtikrinimą, ekologinio stabilumo palaikymą, sąlygų išsaugoti kraštovaizdžio gamtines vertybes sudarymą. Veiklos atitinka PFSA 11.4 punkte nurodytai veiklai – bešeimininkių apleistų pastatų ir įrenginių likvidavimas. Įgyvendinus projektą, bus užtikrinta gamtos ir rekreacinių išteklių apsauga ir racionalus naudojimas, padidintas kraštovaizdžio estetinis potencialas.</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</si>
  <si>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</si>
  <si>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Projekto tikslas - pagerinti Zarasų rajono savivaldybės kraštovaizdžio būklę gerinant kraštovaizdžio planavimo kokybę.Projekto metu bus įgyvendinamos šios veiklos:1. Zarasų miesto bendrojo plano koregavimas;2. Zarasų rajono bendrojo plano koregavimas.Zarasų rajono ir miesto bendruosiuose planuose bus numatyti konkretūs sprendiniai kraštovaizdžio ekologinės būklės gerinimui, gamtinio karkaso, kultūros paveldo teritorijų tvarkymui. Siekiant pagerinti miesto ir rajono kraštovaizdžio planavimo kokybę, numatoma užtikrinti tinkamą kraštovaizdžio planavimą, naudojimą ir tvarkymą, pažeistų kraštovaizdžio teritorijų atkūrimą.Tikimasi, kad pakeisti Zarasų miesto ir rajono teritorijų bendrieji planai padidins investicinio potencialo patrauklumą, sudarys prielaidas ir galimybes gyvenamosios vietovės integralumo stiprinimui, gamtinio karkaso, inžinerinės infrastruktūros bei kitų sričių vystymuisi.</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</si>
  <si>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</si>
  <si>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</si>
  <si>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</si>
  <si>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</si>
  <si>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</si>
  <si>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</si>
  <si>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</si>
  <si>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</si>
  <si>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</si>
  <si>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</si>
  <si>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</si>
  <si>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</si>
  <si>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</si>
  <si>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</si>
  <si>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</si>
  <si>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</si>
  <si>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</si>
  <si>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</si>
  <si>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</si>
  <si>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</si>
  <si>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</si>
  <si>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</si>
  <si>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</si>
  <si>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</si>
  <si>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</si>
  <si>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</si>
  <si>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</si>
  <si>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</si>
  <si>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</si>
  <si>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</si>
  <si>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</si>
  <si>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</si>
  <si>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</si>
  <si>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</si>
  <si>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prisidėti prie Molėtų rajono savivaldybės socialinio būsto fondo plėtros. Projekto įgyvendinimo metu pirkimo būdu bus įsigyta 21 vnt. socialinių būstų, iš kurių 2 būstai bus pritaikyti asmenims su judėjimo negalia, įsigyta įranga neįgaliesiems. Tikimasi, kad įgyvendinus projektą padidės galimybės apsirūpinti būstu šeimoms ir asmenims, turintiems teisę į socialinį būstą, pagerės minėtų asmenų gyvenimo kokybė, integracija į darbo rinką.</t>
  </si>
  <si>
    <t>Zarasų rajono savivaldybėje kiekvienais metais šeimų ir asmenų, pageidaujančių būti įrašytiems į sąrašus socialiniam būstui išsinuomoti, daugėja. Projekto „Socialinio būsto fondo plėtra Zarasų rajono savivaldybėje“ tikslas – padidinti Zarasų rajono savivaldybės socialinio būsto fondą, siekiant išplėsti galimybes apsirūpinti būstu asmenims ir šeimoms, turinčioms teisę į socialinio būsto nuomą.Vertinant projekto alternatyvas nuspręsta Zarasų ir Dusetų miestuose bei Dimitriškių, Sarakiškių ir Užtiltės kaimuose pirkti 20 dviejų, 9 vieno ir 2 trijų kambarių butus, iš kurių 3 butai bus pritaikyti judėjimo negalią turintiems asmenims, taip pat šie butai bus aprūpinti neįgaliesiems skirta įranga.</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</si>
  <si>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</si>
  <si>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</si>
  <si>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</si>
  <si>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</si>
  <si>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</si>
  <si>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</si>
  <si>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</si>
  <si>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</si>
  <si>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</si>
  <si>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</si>
  <si>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</si>
  <si>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</si>
  <si>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 xml:space="preserve">Projekto metu numatoma rekonstruoti E. Pliaterytės gatvę (0,138 km), atnaujinant važiuojamąją dalį bei lietaus nuotekų tinklus: bus įrengta naujos asfaltbetonio dangos konstrukcija, paklota nauja važiuojamosios dalies asfalto danga, įrengti gatvės bortai, kartu su dangos rekonstrukcija bus įrengti lietaus nuotekų tinklai. </t>
  </si>
  <si>
    <t>Projekto metu planuojama rekonstruoti Žvejų g. 1,2 km ir įdiegti eismo saugumo priemones. Įrengiama nauja asfalto danga ir įrengiami nauji lietaus nuotekų tinklai. Rekonstruojant Žvejų g., šalia jos įrengiamas pėsčiųjų takas. Įrengiamas kryptinis pėsčiųjų perėjų ir tako apšvietimas su LED šviestuvais.</t>
  </si>
  <si>
    <t>Projekto metu numatoma rekonstruoti Ligoninės gatvę (0,2 km) su automobilių stovėjimo aikštelėmis Ignalinos mieste bei įrengti šaligatvius.</t>
  </si>
  <si>
    <t>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</si>
  <si>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</si>
  <si>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</si>
  <si>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</si>
  <si>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 xml:space="preserve"> Projekto metu numatoma rekonstruoti Zarasų gatvę. Įgyvendinant projektą bus atlikti paruošiamieji darbai, gatvės konstrukcijų ir dangos rekonstrukcija, įrengtos nuovažos ir drenažas bei lietaus nuotekų tinklai, atnaujinti apšvietimo tinklai.
Įgyvendinus projektą ir rekonstravus 0,125 km ilgio Zarasų gatvę bus patenkinti tikslinių grupių poreikiai – pagerintos susisiekimo sąlygos Zarasų mieste. </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</si>
  <si>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</si>
  <si>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Tikslas; darnaus išteklių naudojimo skatinimas</t>
  </si>
  <si>
    <t>Iš viso:</t>
  </si>
  <si>
    <t>Priemonė: Sukurti ir (arba) išplėtoti pramoninių parkų infrastruktūrą ir taip sudaryti sąlygas pritraukti tiesioginių užsienio investicijų sumanios specializacijos srityse (valstybinė SMART PARK LT)</t>
  </si>
  <si>
    <t>2.2.2.</t>
  </si>
  <si>
    <t>2.2.2.1.11</t>
  </si>
  <si>
    <t>2.2.2.1.12</t>
  </si>
  <si>
    <t>Molėtų rajono savivaldybės administracija planuoja įgyvendinti projektą "Bešeimininkių apleistų statinių likvidavimas Molėtų rajono savivaldybėje". Molėtų rajono savivaldybės teritorijoje išlikę daug apleistų statinių, kurie darko kraštovaizdį bei yra prastos konstrukcinės būklės, todėl kelia tiesioginį pavojų asmenims, atsidūrusiems šių statinių teritorijoje. Projektu ketinama likviduoti du bešeimininkius, apleistus statinius Varniškių kaime, Videniškių seniūnijoje. Likvidavus šiuos statinius bus pagerinta vietos kraštovaizdžių būklė didinant kraštovaizdžio vizualinį estetinį potencialą.</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</si>
  <si>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</si>
  <si>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</si>
  <si>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</si>
  <si>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</si>
  <si>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</si>
  <si>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</si>
  <si>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r>
      <t>Dviračių ir pėsčiųjų takų plėtra Ignalinos miesto</t>
    </r>
    <r>
      <rPr>
        <strike/>
        <sz val="10"/>
        <color rgb="FFFF0000"/>
        <rFont val="Times New Roman"/>
        <family val="1"/>
        <charset val="186"/>
      </rPr>
      <t xml:space="preserve"> </t>
    </r>
    <r>
      <rPr>
        <sz val="10"/>
        <rFont val="Times New Roman"/>
        <family val="1"/>
        <charset val="186"/>
      </rPr>
      <t xml:space="preserve">esamame take nuo Mokyklos g. į Strigailiškio kaimą            
</t>
    </r>
  </si>
  <si>
    <t>Uždavinys: Gerinti regiono kraštovaizdžio tvarkymo ir apsaugos efektyvumą</t>
  </si>
  <si>
    <t xml:space="preserve">Apleistų/avarinių pastatų nugriovimas ir teritorijos valymas, regeneruojant buvusį karinį miestelį </t>
  </si>
  <si>
    <r>
      <t>Įgyvendinant projektą planuojama įrengti dviračių ir pėsčiųjų taką nuo Mokyklos gatvės iki tiltelio per Palaukinio ir Paplovinio ežerų sąsmauką</t>
    </r>
    <r>
      <rPr>
        <strike/>
        <sz val="9"/>
        <rFont val="Times New Roman"/>
        <family val="1"/>
        <charset val="186"/>
      </rPr>
      <t xml:space="preserve"> , </t>
    </r>
    <r>
      <rPr>
        <sz val="9"/>
        <rFont val="Times New Roman"/>
        <family val="1"/>
        <charset val="186"/>
      </rPr>
      <t>tako ilgis apie 520 m.</t>
    </r>
  </si>
  <si>
    <t>3.2.5.1.8</t>
  </si>
  <si>
    <t>R099920-490000-3236</t>
  </si>
  <si>
    <t>Paslaugų ir asmenų aptarnavimo kokybės gerinimas Utenos rajono seniūnijose</t>
  </si>
  <si>
    <t>Projekto metu numatoma veiklos procesų, susijusių su laidojimo paslaugų teikimu, tobulinimas, optimizavimas ir asmenų aptarnavimo kokybės gerinimas Utenos rajono savivaldybės seniūnijose. Bus apmokyta 20 darbuotojų, kurie susipažins su sukurtais produktais bei užtikrins jų naudojimo tęstinumą, ir įsigyta reikalinga įranga, įrenginiai ir kitas turtas.</t>
  </si>
  <si>
    <t>1.2.1.1.14</t>
  </si>
  <si>
    <t>R095511-120000-1225</t>
  </si>
  <si>
    <t>Saugaus eismo priemonių diegimas Žemaitės gatvėje Zarasų mieste</t>
  </si>
  <si>
    <t>2020.08</t>
  </si>
  <si>
    <t xml:space="preserve">Projekto tikslas - padidinti eismo saugumą Žemaitės gatvėje Zarasų mieste. Numatoma įrengti naują šaligatvį vienoje Žemaitės gatvės pusėje ten, kur jo išvis nėra (t. y. didžiojoje gatvės dalyje), bei rekonstruoti esamą šaligatvį, įrengti perėjas. Ši gatvė yra tankiai apgyvendinta, tad vyksta nuolatinis tiek pėsčiųjų, tiek transporto priemonių judėjimas, kuris tampa dar intensyvesnis turgaus dienomis. </t>
  </si>
  <si>
    <t>2020.04</t>
  </si>
  <si>
    <t xml:space="preserve">Projekto metu Giedraičų miestelyje bus diegiamos saugaus eismo priemonės:  Vilniaus g. dešinėje pusėje  bus rekonstruojamas esamas pėsčiųjų takas. Saugaus eismo priemonių diegimas bus atliekamas gatvės atkarpoje nuo sankryžos ties Širvintų g  iki   pastato, esančio Vilniaus g. 2A , sklypo ribos. </t>
  </si>
  <si>
    <t>2.1.2.1.3</t>
  </si>
  <si>
    <t>R098821-420000-2107</t>
  </si>
  <si>
    <t>Taktiliniai maketai turistui po atviru dangumi</t>
  </si>
  <si>
    <t>Anykščių  rajono savivaldybės administracija</t>
  </si>
  <si>
    <t>Anykščių r. sav.; Molėtų r. sav.; Zarasų r, sav.</t>
  </si>
  <si>
    <t>2020.12</t>
  </si>
  <si>
    <t xml:space="preserve">Projektas apjungs tris Utenos regiono savivavdybes. Projekto metu bus parinkta 30 lankomiausių turizmo objektų (po 10 kiekvienoje savivaldybėje) ir šalia jų 3D formatu pagaminti universalaus dizaino maketai, pritaikyti neįgaliesiems. </t>
  </si>
  <si>
    <t>1.2.2.1.6</t>
  </si>
  <si>
    <t>R095516-190000-1213</t>
  </si>
  <si>
    <t xml:space="preserve">Pėsčiųjų takų tinklo plėtra Dusetose, Zarasų rajone </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</si>
  <si>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</si>
  <si>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</si>
  <si>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</si>
  <si>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</si>
  <si>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</si>
  <si>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</si>
  <si>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</si>
  <si>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Utenos miesto darnaus judumo plano priemonių diegimas</t>
  </si>
  <si>
    <t xml:space="preserve">Siekiant padidinti Zarasų rajono kraštovaizdžio vizualinį estetinį potencialą, projekto įgyvendinimo metu numatoma likviduoti bešeimininkius apleistus pastatus bei sutvarkyti teritorijas, kuriose jie bus likviduojami. Projektu siekiama prisidėti prie kraštovaizdžio arealų (teritorijų) būklės gerinimo stiprinant ir palaikant kraštovaizdžio ekologinę pusiausvyrą, didinant kraštovaizdžio vizualinį estetinį potencialą. Likvidavus bešeimininkius apleistus pastatus pagerės Zarasų rajono kraštovaizdžio būklė, gyvenamosios aplinkos kokybė, padidės estetinė vertė, vietovės socialinis ir investicinis patrauklumas. </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</si>
  <si>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</si>
  <si>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1.2.2.1.7</t>
  </si>
  <si>
    <t>R095516-190000-1214</t>
  </si>
  <si>
    <t>Susisiekimo sąlygų gerinimas Molėtų mieste įrengiant pėsčiųjų takus tarp Ąžuolų ir Melioratorių gatvių</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</si>
  <si>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</si>
  <si>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Asmens sveikatos priežiūros  kokybės gerinimas Utenos rajono gyventojams</t>
  </si>
  <si>
    <t>3.2.1.1.9</t>
  </si>
  <si>
    <t>R096609-270000-3244</t>
  </si>
  <si>
    <t>UAB šeimos klinika "Hiperika"</t>
  </si>
  <si>
    <t xml:space="preserve">UAB šeimos klinika HIPERIKA, siekdama padidinti pirminės asmens sveikatos priežiūros veiklos efektyvumą bei pagerinti teikiamų paslaugų kokybę Utenos rajono gyventojų ligų profilaktikos, prevencijos ir ankstyvosios diagnostikos srityse, projekto įgyvendinimo metu planuoja įsigyti būtiną medicininę įrangą, kompiuterinę techniką, gydytojų kabinetų baldus. Projekto metu bus įsigyta būtina medicininė ir kompiuterinė įranga, baldai šeimos gydytojų kabinetui kita diagnostinė įranga. </t>
  </si>
  <si>
    <t>3.1.1.1.3</t>
  </si>
  <si>
    <t>R097705-230000-3103</t>
  </si>
  <si>
    <t>Utenos vaikų lopšelio – darželio ,,Pasaka" vidaus patalpų modernizavimas</t>
  </si>
  <si>
    <t>Lietuvos Respublikos švietimo, mokslo ir sporto ministerija</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</si>
  <si>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</si>
  <si>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Rekonstruotų dviračių ir/ar pėsčiųjų takų ir/ar trasų ilgis, km</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</si>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</sst>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28"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strike/>
      <sz val="10"/>
      <color rgb="FFFF000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strike/>
      <sz val="9"/>
      <color rgb="FFFF0000"/>
      <name val="Times New Roman"/>
      <family val="1"/>
      <charset val="186"/>
    </font>
    <font>
      <strike/>
      <sz val="9"/>
      <name val="Times New Roman"/>
      <family val="1"/>
      <charset val="186"/>
    </font>
  </fonts>
  <fills count="10">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5" fillId="0" borderId="0"/>
  </cellStyleXfs>
  <cellXfs count="143">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wrapText="1"/>
    </xf>
    <xf numFmtId="0" fontId="11" fillId="2"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Fill="1" applyBorder="1" applyAlignment="1">
      <alignment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Border="1" applyAlignment="1">
      <alignment vertical="top" wrapText="1"/>
    </xf>
    <xf numFmtId="164" fontId="10" fillId="0" borderId="0" xfId="0" applyNumberFormat="1" applyFont="1"/>
    <xf numFmtId="0" fontId="6" fillId="3" borderId="1" xfId="0" applyFont="1" applyFill="1" applyBorder="1" applyAlignment="1">
      <alignment vertical="top" wrapText="1"/>
    </xf>
    <xf numFmtId="0" fontId="13" fillId="0" borderId="0" xfId="0" applyFont="1"/>
    <xf numFmtId="0" fontId="13" fillId="0" borderId="0" xfId="0" applyFont="1" applyFill="1" applyBorder="1" applyAlignment="1">
      <alignment horizontal="center"/>
    </xf>
    <xf numFmtId="2" fontId="13" fillId="0" borderId="0" xfId="0" applyNumberFormat="1" applyFont="1"/>
    <xf numFmtId="164"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165" fontId="13" fillId="0" borderId="0" xfId="0" applyNumberFormat="1" applyFont="1"/>
    <xf numFmtId="0" fontId="4" fillId="7" borderId="1" xfId="0" applyFont="1" applyFill="1" applyBorder="1" applyAlignment="1">
      <alignment vertical="center"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center" wrapText="1"/>
    </xf>
    <xf numFmtId="0" fontId="3" fillId="5" borderId="1" xfId="0" applyFont="1" applyFill="1" applyBorder="1" applyAlignment="1">
      <alignment vertical="top" wrapText="1"/>
    </xf>
    <xf numFmtId="0" fontId="3" fillId="4"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20"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9" fillId="0" borderId="1" xfId="0" applyFont="1" applyFill="1" applyBorder="1" applyAlignment="1">
      <alignment vertical="top" wrapText="1"/>
    </xf>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4" fillId="5" borderId="1" xfId="0" applyFont="1" applyFill="1" applyBorder="1" applyAlignment="1">
      <alignment vertical="center" wrapText="1"/>
    </xf>
    <xf numFmtId="0" fontId="4" fillId="6" borderId="1" xfId="0" applyFont="1" applyFill="1" applyBorder="1" applyAlignment="1">
      <alignment vertical="center" wrapText="1"/>
    </xf>
    <xf numFmtId="0" fontId="11" fillId="0" borderId="1" xfId="0" applyFont="1" applyFill="1" applyBorder="1" applyAlignment="1">
      <alignment horizontal="left" vertical="top" wrapText="1"/>
    </xf>
    <xf numFmtId="4" fontId="21" fillId="0" borderId="0" xfId="0" applyNumberFormat="1" applyFont="1"/>
    <xf numFmtId="4" fontId="22" fillId="0" borderId="1" xfId="0" applyNumberFormat="1" applyFont="1" applyBorder="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3" fillId="7" borderId="1" xfId="0" applyFont="1" applyFill="1" applyBorder="1" applyAlignment="1">
      <alignment vertical="center" wrapText="1"/>
    </xf>
    <xf numFmtId="0" fontId="12" fillId="7" borderId="1" xfId="0" applyFont="1" applyFill="1" applyBorder="1" applyAlignment="1">
      <alignment vertical="top" wrapText="1"/>
    </xf>
    <xf numFmtId="0" fontId="23" fillId="7" borderId="1" xfId="0" applyFont="1" applyFill="1" applyBorder="1" applyAlignment="1">
      <alignment vertical="top" wrapText="1"/>
    </xf>
    <xf numFmtId="0" fontId="24"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2" fillId="0" borderId="0" xfId="0" applyNumberFormat="1" applyFont="1" applyBorder="1"/>
    <xf numFmtId="0" fontId="18" fillId="0" borderId="1" xfId="0" applyFont="1" applyFill="1" applyBorder="1" applyAlignment="1">
      <alignment vertical="center" wrapText="1"/>
    </xf>
    <xf numFmtId="0" fontId="10" fillId="0" borderId="7" xfId="0" applyFont="1" applyBorder="1"/>
    <xf numFmtId="0" fontId="20"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5" fillId="0" borderId="0" xfId="0" applyFont="1"/>
    <xf numFmtId="0" fontId="0" fillId="0" borderId="0" xfId="0" applyFill="1"/>
    <xf numFmtId="0" fontId="14" fillId="0" borderId="6" xfId="0" applyFont="1" applyFill="1" applyBorder="1" applyAlignment="1">
      <alignment vertical="top" wrapText="1"/>
    </xf>
    <xf numFmtId="0" fontId="20" fillId="0" borderId="1" xfId="0" applyFont="1" applyFill="1" applyBorder="1" applyAlignment="1">
      <alignment horizontal="right" vertical="center" wrapText="1"/>
    </xf>
    <xf numFmtId="1" fontId="18" fillId="0" borderId="1" xfId="0" applyNumberFormat="1" applyFont="1" applyFill="1" applyBorder="1" applyAlignment="1">
      <alignment vertical="top" wrapText="1"/>
    </xf>
    <xf numFmtId="0" fontId="15" fillId="0" borderId="1" xfId="0" applyFont="1" applyFill="1" applyBorder="1" applyAlignment="1">
      <alignment vertical="top" wrapText="1"/>
    </xf>
    <xf numFmtId="0" fontId="14" fillId="8" borderId="1" xfId="0" applyFont="1" applyFill="1" applyBorder="1" applyAlignment="1">
      <alignment vertical="center" wrapText="1"/>
    </xf>
    <xf numFmtId="0" fontId="12" fillId="0" borderId="1" xfId="0" applyFont="1" applyFill="1" applyBorder="1" applyAlignment="1">
      <alignment vertical="center" wrapText="1"/>
    </xf>
    <xf numFmtId="2" fontId="12" fillId="0" borderId="1" xfId="0" applyNumberFormat="1" applyFont="1" applyFill="1" applyBorder="1" applyAlignment="1">
      <alignment vertical="center" wrapText="1"/>
    </xf>
    <xf numFmtId="0" fontId="12" fillId="0" borderId="1" xfId="0" applyFont="1" applyFill="1" applyBorder="1" applyAlignment="1">
      <alignment vertical="top" wrapText="1"/>
    </xf>
    <xf numFmtId="2" fontId="12" fillId="0" borderId="1" xfId="0" applyNumberFormat="1" applyFont="1" applyFill="1" applyBorder="1" applyAlignment="1">
      <alignment vertical="top" wrapText="1"/>
    </xf>
    <xf numFmtId="0" fontId="25" fillId="0" borderId="1" xfId="0" applyFont="1" applyBorder="1"/>
    <xf numFmtId="2" fontId="25" fillId="0" borderId="0" xfId="0" applyNumberFormat="1" applyFont="1"/>
    <xf numFmtId="0" fontId="25" fillId="0" borderId="0" xfId="0" applyFont="1" applyFill="1"/>
    <xf numFmtId="0" fontId="25" fillId="0" borderId="1" xfId="0" applyFont="1" applyFill="1" applyBorder="1"/>
    <xf numFmtId="2" fontId="10" fillId="0" borderId="0" xfId="0" applyNumberFormat="1" applyFont="1" applyFill="1"/>
    <xf numFmtId="0" fontId="14" fillId="9" borderId="1" xfId="0" applyFont="1" applyFill="1" applyBorder="1" applyAlignment="1">
      <alignment vertical="center" wrapText="1"/>
    </xf>
    <xf numFmtId="0" fontId="4" fillId="9" borderId="1" xfId="0" applyFont="1" applyFill="1" applyBorder="1" applyAlignment="1">
      <alignment vertical="top" wrapText="1"/>
    </xf>
    <xf numFmtId="0" fontId="14" fillId="9" borderId="1" xfId="0" applyFont="1" applyFill="1" applyBorder="1" applyAlignment="1">
      <alignment vertical="top" wrapText="1"/>
    </xf>
    <xf numFmtId="0" fontId="14" fillId="9" borderId="1" xfId="0" applyFont="1" applyFill="1" applyBorder="1" applyAlignment="1">
      <alignment horizontal="right" vertical="center" wrapText="1"/>
    </xf>
    <xf numFmtId="0" fontId="11" fillId="9" borderId="1" xfId="0" applyFont="1" applyFill="1" applyBorder="1" applyAlignment="1">
      <alignment horizontal="left" vertical="top" wrapText="1"/>
    </xf>
    <xf numFmtId="0" fontId="14" fillId="4" borderId="1" xfId="0" applyFont="1" applyFill="1" applyBorder="1" applyAlignment="1">
      <alignment vertical="top" wrapText="1"/>
    </xf>
    <xf numFmtId="2" fontId="14" fillId="9" borderId="1" xfId="0" applyNumberFormat="1" applyFont="1" applyFill="1" applyBorder="1" applyAlignment="1">
      <alignment vertical="top"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4" xfId="0" applyBorder="1" applyAlignment="1"/>
    <xf numFmtId="0" fontId="0" fillId="0" borderId="3" xfId="0" applyBorder="1" applyAlignment="1"/>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4"/>
  <sheetViews>
    <sheetView tabSelected="1" zoomScaleNormal="100" workbookViewId="0">
      <pane ySplit="7" topLeftCell="A8" activePane="bottomLeft" state="frozen"/>
      <selection pane="bottomLeft" activeCell="E224" sqref="E224"/>
    </sheetView>
  </sheetViews>
  <sheetFormatPr defaultRowHeight="15" x14ac:dyDescent="0.25"/>
  <cols>
    <col min="1" max="1" width="4.42578125" style="1" customWidth="1"/>
    <col min="2" max="2" width="10.28515625" customWidth="1"/>
    <col min="3" max="3" width="12.28515625" customWidth="1"/>
    <col min="4" max="4" width="12.42578125" customWidth="1"/>
    <col min="5" max="5" width="10.85546875" customWidth="1"/>
    <col min="6" max="6" width="12" customWidth="1"/>
    <col min="7" max="7" width="12.5703125" customWidth="1"/>
    <col min="8" max="8" width="12.42578125" customWidth="1"/>
    <col min="10" max="10" width="11" customWidth="1"/>
    <col min="11" max="12" width="11" style="1" customWidth="1"/>
    <col min="14" max="15" width="9.140625" style="1"/>
    <col min="16" max="16" width="13" style="1" customWidth="1"/>
    <col min="17" max="18" width="12.7109375" style="1" customWidth="1"/>
    <col min="19" max="19" width="12.85546875" style="1" customWidth="1"/>
    <col min="22" max="22" width="12.7109375" bestFit="1" customWidth="1"/>
    <col min="24" max="24" width="14.85546875" customWidth="1"/>
    <col min="26" max="26" width="12.85546875" customWidth="1"/>
  </cols>
  <sheetData>
    <row r="1" spans="2:19" ht="15.75" x14ac:dyDescent="0.25">
      <c r="B1" s="6"/>
      <c r="C1" s="6"/>
      <c r="D1" s="6"/>
      <c r="E1" s="6"/>
      <c r="F1" s="6"/>
      <c r="G1" s="6"/>
      <c r="H1" s="6"/>
      <c r="J1" s="7"/>
      <c r="K1" s="7"/>
      <c r="L1" s="7"/>
      <c r="N1" s="7"/>
      <c r="O1" s="7"/>
      <c r="P1" s="2" t="s">
        <v>9</v>
      </c>
      <c r="Q1" s="7"/>
      <c r="R1" s="7"/>
      <c r="S1" s="7"/>
    </row>
    <row r="2" spans="2:19" ht="15.75" x14ac:dyDescent="0.25">
      <c r="B2" s="6"/>
      <c r="C2" s="6"/>
      <c r="D2" s="6"/>
      <c r="E2" s="6"/>
      <c r="F2" s="6"/>
      <c r="G2" s="6"/>
      <c r="H2" s="6"/>
      <c r="J2" s="8"/>
      <c r="K2" s="8"/>
      <c r="L2" s="8"/>
      <c r="N2" s="8"/>
      <c r="O2" s="8"/>
      <c r="P2" s="3" t="s">
        <v>1</v>
      </c>
      <c r="Q2" s="8"/>
      <c r="R2" s="8"/>
      <c r="S2" s="8"/>
    </row>
    <row r="3" spans="2:19" ht="15.75" x14ac:dyDescent="0.25">
      <c r="B3" s="6"/>
      <c r="C3" s="6"/>
      <c r="D3" s="6"/>
      <c r="E3" s="6"/>
      <c r="F3" s="6"/>
      <c r="G3" s="6"/>
      <c r="H3" s="6"/>
      <c r="J3" s="8"/>
      <c r="K3" s="8"/>
      <c r="L3" s="8"/>
      <c r="N3" s="8"/>
      <c r="O3" s="8"/>
      <c r="P3" s="3" t="s">
        <v>2</v>
      </c>
      <c r="Q3" s="8"/>
      <c r="R3" s="8"/>
      <c r="S3" s="8"/>
    </row>
    <row r="4" spans="2:19" s="1" customFormat="1" ht="15.75" x14ac:dyDescent="0.25">
      <c r="B4" s="5" t="s">
        <v>34</v>
      </c>
      <c r="C4" s="6"/>
      <c r="D4" s="6"/>
      <c r="E4" s="6"/>
      <c r="F4" s="6"/>
      <c r="G4" s="6"/>
      <c r="H4" s="6"/>
      <c r="J4" s="8"/>
      <c r="K4" s="8"/>
      <c r="L4" s="8"/>
      <c r="N4" s="8"/>
      <c r="O4" s="8"/>
      <c r="P4" s="8"/>
      <c r="Q4" s="8"/>
      <c r="R4" s="8"/>
      <c r="S4" s="8"/>
    </row>
    <row r="5" spans="2:19" ht="15.75" x14ac:dyDescent="0.25">
      <c r="B5" s="9" t="s">
        <v>43</v>
      </c>
      <c r="C5" s="6"/>
      <c r="D5" s="6"/>
      <c r="E5" s="6"/>
      <c r="F5" s="6"/>
      <c r="G5" s="6"/>
      <c r="H5" s="6"/>
      <c r="I5" s="6"/>
      <c r="J5" s="6"/>
      <c r="K5" s="6"/>
      <c r="L5" s="6"/>
      <c r="M5" s="6"/>
      <c r="N5" s="6"/>
      <c r="O5" s="6"/>
    </row>
    <row r="6" spans="2:19" s="1" customFormat="1" ht="29.25" customHeight="1" x14ac:dyDescent="0.25">
      <c r="B6" s="130" t="s">
        <v>46</v>
      </c>
      <c r="C6" s="132"/>
      <c r="D6" s="132"/>
      <c r="E6" s="132"/>
      <c r="F6" s="132"/>
      <c r="G6" s="132"/>
      <c r="H6" s="132"/>
      <c r="I6" s="132"/>
      <c r="J6" s="132"/>
      <c r="K6" s="132"/>
      <c r="L6" s="132"/>
      <c r="M6" s="133"/>
      <c r="N6" s="130" t="s">
        <v>8</v>
      </c>
      <c r="O6" s="131"/>
      <c r="P6" s="134" t="s">
        <v>10</v>
      </c>
      <c r="Q6" s="135"/>
      <c r="R6" s="135"/>
      <c r="S6" s="135"/>
    </row>
    <row r="7" spans="2:19" ht="91.5" customHeight="1" x14ac:dyDescent="0.25">
      <c r="B7" s="12" t="s">
        <v>19</v>
      </c>
      <c r="C7" s="12" t="s">
        <v>27</v>
      </c>
      <c r="D7" s="12" t="s">
        <v>14</v>
      </c>
      <c r="E7" s="12" t="s">
        <v>5</v>
      </c>
      <c r="F7" s="12" t="s">
        <v>18</v>
      </c>
      <c r="G7" s="12" t="s">
        <v>3</v>
      </c>
      <c r="H7" s="13" t="s">
        <v>28</v>
      </c>
      <c r="I7" s="12" t="s">
        <v>29</v>
      </c>
      <c r="J7" s="12" t="s">
        <v>30</v>
      </c>
      <c r="K7" s="16" t="s">
        <v>31</v>
      </c>
      <c r="L7" s="16" t="s">
        <v>32</v>
      </c>
      <c r="M7" s="12" t="s">
        <v>33</v>
      </c>
      <c r="N7" s="10" t="s">
        <v>6</v>
      </c>
      <c r="O7" s="10" t="s">
        <v>7</v>
      </c>
      <c r="P7" s="18" t="s">
        <v>42</v>
      </c>
      <c r="Q7" s="19" t="s">
        <v>49</v>
      </c>
      <c r="R7" s="19" t="s">
        <v>47</v>
      </c>
      <c r="S7" s="19" t="s">
        <v>35</v>
      </c>
    </row>
    <row r="8" spans="2:19" s="1" customFormat="1" ht="13.5" customHeight="1" x14ac:dyDescent="0.25">
      <c r="B8" s="17">
        <v>1</v>
      </c>
      <c r="C8" s="17">
        <v>2</v>
      </c>
      <c r="D8" s="17">
        <v>3</v>
      </c>
      <c r="E8" s="17">
        <v>4</v>
      </c>
      <c r="F8" s="17">
        <v>5</v>
      </c>
      <c r="G8" s="17">
        <v>6</v>
      </c>
      <c r="H8" s="17">
        <v>7</v>
      </c>
      <c r="I8" s="17">
        <v>8</v>
      </c>
      <c r="J8" s="17">
        <v>9</v>
      </c>
      <c r="K8" s="17">
        <v>10</v>
      </c>
      <c r="L8" s="17">
        <v>11</v>
      </c>
      <c r="M8" s="17">
        <v>12</v>
      </c>
      <c r="N8" s="17">
        <v>13</v>
      </c>
      <c r="O8" s="17">
        <v>14</v>
      </c>
      <c r="P8" s="17">
        <v>15</v>
      </c>
      <c r="Q8" s="17">
        <v>16</v>
      </c>
      <c r="R8" s="17">
        <v>17</v>
      </c>
      <c r="S8" s="17">
        <v>18</v>
      </c>
    </row>
    <row r="9" spans="2:19" s="6" customFormat="1" ht="67.5" customHeight="1" x14ac:dyDescent="0.25">
      <c r="B9" s="21" t="s">
        <v>0</v>
      </c>
      <c r="C9" s="21"/>
      <c r="D9" s="21" t="s">
        <v>50</v>
      </c>
      <c r="E9" s="21"/>
      <c r="F9" s="21"/>
      <c r="G9" s="21"/>
      <c r="H9" s="21"/>
      <c r="I9" s="21"/>
      <c r="J9" s="21"/>
      <c r="K9" s="21"/>
      <c r="L9" s="21"/>
      <c r="M9" s="21"/>
      <c r="N9" s="21"/>
      <c r="O9" s="21"/>
      <c r="P9" s="21"/>
      <c r="Q9" s="21"/>
      <c r="R9" s="21"/>
      <c r="S9" s="21"/>
    </row>
    <row r="10" spans="2:19" s="6" customFormat="1" ht="213.75" customHeight="1" x14ac:dyDescent="0.25">
      <c r="B10" s="22" t="s">
        <v>51</v>
      </c>
      <c r="C10" s="23"/>
      <c r="D10" s="24" t="s">
        <v>52</v>
      </c>
      <c r="E10" s="23"/>
      <c r="F10" s="22"/>
      <c r="G10" s="22"/>
      <c r="H10" s="23"/>
      <c r="I10" s="22"/>
      <c r="J10" s="23"/>
      <c r="K10" s="23"/>
      <c r="L10" s="22"/>
      <c r="M10" s="22"/>
      <c r="N10" s="22"/>
      <c r="O10" s="23"/>
      <c r="P10" s="22"/>
      <c r="Q10" s="23"/>
      <c r="R10" s="22"/>
      <c r="S10" s="22"/>
    </row>
    <row r="11" spans="2:19" s="6" customFormat="1" ht="128.25" customHeight="1" x14ac:dyDescent="0.25">
      <c r="B11" s="25" t="s">
        <v>53</v>
      </c>
      <c r="C11" s="26"/>
      <c r="D11" s="26" t="s">
        <v>54</v>
      </c>
      <c r="E11" s="26"/>
      <c r="F11" s="25"/>
      <c r="G11" s="26"/>
      <c r="H11" s="25"/>
      <c r="I11" s="26"/>
      <c r="J11" s="25"/>
      <c r="K11" s="25"/>
      <c r="L11" s="26"/>
      <c r="M11" s="26"/>
      <c r="N11" s="25"/>
      <c r="O11" s="26"/>
      <c r="P11" s="25"/>
      <c r="Q11" s="26"/>
      <c r="R11" s="25"/>
      <c r="S11" s="26"/>
    </row>
    <row r="12" spans="2:19" s="6" customFormat="1" ht="51" customHeight="1" x14ac:dyDescent="0.25">
      <c r="B12" s="27" t="s">
        <v>55</v>
      </c>
      <c r="C12" s="27"/>
      <c r="D12" s="27" t="s">
        <v>56</v>
      </c>
      <c r="E12" s="27"/>
      <c r="F12" s="27"/>
      <c r="G12" s="27"/>
      <c r="H12" s="27"/>
      <c r="I12" s="27"/>
      <c r="J12" s="27"/>
      <c r="K12" s="27"/>
      <c r="L12" s="27"/>
      <c r="M12" s="27"/>
      <c r="N12" s="27"/>
      <c r="O12" s="27"/>
      <c r="P12" s="114">
        <f>P13+P14+P15+P16+P17+P18+P19+P20+P21+P22+P23+P24+P25+P26</f>
        <v>12548943.26</v>
      </c>
      <c r="Q12" s="114">
        <f>Q13+Q14+Q15+Q16+Q17+Q18+Q19+Q20+Q21+Q22+Q23+Q24+Q25+Q26</f>
        <v>9451402.8300000001</v>
      </c>
      <c r="R12" s="114">
        <f>R13+R14+R15+R16+R17+R18+R19+R20+R21+R22+R23+R24+R25+R26</f>
        <v>848427.8899999999</v>
      </c>
      <c r="S12" s="114">
        <f>S13+S14+S15+S16+S17+S18+S19+S20+S21+S22+S23+S24+S25+S26</f>
        <v>2249112.54</v>
      </c>
    </row>
    <row r="13" spans="2:19" s="6" customFormat="1" ht="74.25" customHeight="1" x14ac:dyDescent="0.25">
      <c r="B13" s="15" t="s">
        <v>57</v>
      </c>
      <c r="C13" s="28" t="s">
        <v>58</v>
      </c>
      <c r="D13" s="29" t="s">
        <v>59</v>
      </c>
      <c r="E13" s="29" t="s">
        <v>60</v>
      </c>
      <c r="F13" s="29" t="s">
        <v>61</v>
      </c>
      <c r="G13" s="29" t="s">
        <v>62</v>
      </c>
      <c r="H13" s="29" t="s">
        <v>63</v>
      </c>
      <c r="I13" s="29" t="s">
        <v>64</v>
      </c>
      <c r="J13" s="29" t="s">
        <v>65</v>
      </c>
      <c r="K13" s="29" t="s">
        <v>66</v>
      </c>
      <c r="L13" s="29" t="s">
        <v>66</v>
      </c>
      <c r="M13" s="29" t="s">
        <v>66</v>
      </c>
      <c r="N13" s="30" t="s">
        <v>69</v>
      </c>
      <c r="O13" s="30">
        <v>2020</v>
      </c>
      <c r="P13" s="29">
        <v>1774839.96</v>
      </c>
      <c r="Q13" s="29">
        <v>1441407.94</v>
      </c>
      <c r="R13" s="29">
        <v>127183.06</v>
      </c>
      <c r="S13" s="29">
        <f>P13-Q13-R13</f>
        <v>206248.96000000002</v>
      </c>
    </row>
    <row r="14" spans="2:19" s="6" customFormat="1" ht="78" customHeight="1" x14ac:dyDescent="0.25">
      <c r="B14" s="15" t="s">
        <v>70</v>
      </c>
      <c r="C14" s="28" t="s">
        <v>71</v>
      </c>
      <c r="D14" s="29" t="s">
        <v>72</v>
      </c>
      <c r="E14" s="29" t="s">
        <v>60</v>
      </c>
      <c r="F14" s="29" t="s">
        <v>61</v>
      </c>
      <c r="G14" s="29" t="s">
        <v>73</v>
      </c>
      <c r="H14" s="29" t="s">
        <v>63</v>
      </c>
      <c r="I14" s="29" t="s">
        <v>64</v>
      </c>
      <c r="J14" s="29" t="s">
        <v>65</v>
      </c>
      <c r="K14" s="29" t="s">
        <v>66</v>
      </c>
      <c r="L14" s="29" t="s">
        <v>66</v>
      </c>
      <c r="M14" s="29" t="s">
        <v>66</v>
      </c>
      <c r="N14" s="30" t="s">
        <v>74</v>
      </c>
      <c r="O14" s="30">
        <v>2019</v>
      </c>
      <c r="P14" s="29">
        <v>1142603.75</v>
      </c>
      <c r="Q14" s="29">
        <v>881242</v>
      </c>
      <c r="R14" s="29">
        <v>77757</v>
      </c>
      <c r="S14" s="29">
        <f t="shared" ref="S14:S77" si="0">P14-Q14-R14</f>
        <v>183604.75</v>
      </c>
    </row>
    <row r="15" spans="2:19" s="6" customFormat="1" ht="90" customHeight="1" x14ac:dyDescent="0.25">
      <c r="B15" s="15" t="s">
        <v>75</v>
      </c>
      <c r="C15" s="15" t="s">
        <v>76</v>
      </c>
      <c r="D15" s="32" t="s">
        <v>77</v>
      </c>
      <c r="E15" s="32" t="s">
        <v>60</v>
      </c>
      <c r="F15" s="32" t="s">
        <v>61</v>
      </c>
      <c r="G15" s="32" t="s">
        <v>73</v>
      </c>
      <c r="H15" s="32" t="s">
        <v>63</v>
      </c>
      <c r="I15" s="32" t="s">
        <v>64</v>
      </c>
      <c r="J15" s="32" t="s">
        <v>65</v>
      </c>
      <c r="K15" s="32" t="s">
        <v>66</v>
      </c>
      <c r="L15" s="32" t="s">
        <v>66</v>
      </c>
      <c r="M15" s="32" t="s">
        <v>66</v>
      </c>
      <c r="N15" s="31" t="s">
        <v>79</v>
      </c>
      <c r="O15" s="31">
        <v>2018</v>
      </c>
      <c r="P15" s="32">
        <v>667440.92000000004</v>
      </c>
      <c r="Q15" s="32">
        <v>567324.77</v>
      </c>
      <c r="R15" s="32">
        <v>50058.07</v>
      </c>
      <c r="S15" s="32">
        <f t="shared" si="0"/>
        <v>50058.080000000024</v>
      </c>
    </row>
    <row r="16" spans="2:19" s="6" customFormat="1" ht="74.25" customHeight="1" x14ac:dyDescent="0.25">
      <c r="B16" s="28" t="s">
        <v>80</v>
      </c>
      <c r="C16" s="28" t="s">
        <v>81</v>
      </c>
      <c r="D16" s="29" t="s">
        <v>82</v>
      </c>
      <c r="E16" s="29" t="s">
        <v>83</v>
      </c>
      <c r="F16" s="29" t="s">
        <v>84</v>
      </c>
      <c r="G16" s="29" t="s">
        <v>85</v>
      </c>
      <c r="H16" s="29" t="s">
        <v>63</v>
      </c>
      <c r="I16" s="29" t="s">
        <v>86</v>
      </c>
      <c r="J16" s="29" t="s">
        <v>30</v>
      </c>
      <c r="K16" s="29" t="s">
        <v>87</v>
      </c>
      <c r="L16" s="29" t="s">
        <v>87</v>
      </c>
      <c r="M16" s="29" t="s">
        <v>66</v>
      </c>
      <c r="N16" s="31" t="s">
        <v>89</v>
      </c>
      <c r="O16" s="31">
        <v>2023</v>
      </c>
      <c r="P16" s="29">
        <v>1426434</v>
      </c>
      <c r="Q16" s="29">
        <v>1212468</v>
      </c>
      <c r="R16" s="29">
        <v>106983</v>
      </c>
      <c r="S16" s="29">
        <f t="shared" si="0"/>
        <v>106983</v>
      </c>
    </row>
    <row r="17" spans="2:24" s="6" customFormat="1" ht="114.75" customHeight="1" x14ac:dyDescent="0.25">
      <c r="B17" s="15" t="s">
        <v>90</v>
      </c>
      <c r="C17" s="15" t="s">
        <v>91</v>
      </c>
      <c r="D17" s="32" t="s">
        <v>92</v>
      </c>
      <c r="E17" s="32" t="s">
        <v>93</v>
      </c>
      <c r="F17" s="32" t="s">
        <v>61</v>
      </c>
      <c r="G17" s="32" t="s">
        <v>94</v>
      </c>
      <c r="H17" s="32" t="s">
        <v>63</v>
      </c>
      <c r="I17" s="32" t="s">
        <v>64</v>
      </c>
      <c r="J17" s="32" t="s">
        <v>65</v>
      </c>
      <c r="K17" s="32" t="s">
        <v>66</v>
      </c>
      <c r="L17" s="32" t="s">
        <v>66</v>
      </c>
      <c r="M17" s="32" t="s">
        <v>66</v>
      </c>
      <c r="N17" s="31" t="s">
        <v>78</v>
      </c>
      <c r="O17" s="31">
        <v>2019</v>
      </c>
      <c r="P17" s="32">
        <v>985763.28</v>
      </c>
      <c r="Q17" s="32">
        <v>492299.07</v>
      </c>
      <c r="R17" s="32">
        <v>57917.54</v>
      </c>
      <c r="S17" s="32">
        <f>P17-Q17-R17</f>
        <v>435546.67000000004</v>
      </c>
    </row>
    <row r="18" spans="2:24" s="6" customFormat="1" ht="66" customHeight="1" x14ac:dyDescent="0.25">
      <c r="B18" s="15" t="s">
        <v>95</v>
      </c>
      <c r="C18" s="15" t="s">
        <v>96</v>
      </c>
      <c r="D18" s="32" t="s">
        <v>97</v>
      </c>
      <c r="E18" s="32" t="s">
        <v>93</v>
      </c>
      <c r="F18" s="32" t="s">
        <v>61</v>
      </c>
      <c r="G18" s="32" t="s">
        <v>94</v>
      </c>
      <c r="H18" s="32" t="s">
        <v>63</v>
      </c>
      <c r="I18" s="32" t="s">
        <v>64</v>
      </c>
      <c r="J18" s="32" t="s">
        <v>65</v>
      </c>
      <c r="K18" s="32" t="s">
        <v>66</v>
      </c>
      <c r="L18" s="32" t="s">
        <v>66</v>
      </c>
      <c r="M18" s="29" t="s">
        <v>66</v>
      </c>
      <c r="N18" s="31" t="s">
        <v>98</v>
      </c>
      <c r="O18" s="31">
        <v>2020</v>
      </c>
      <c r="P18" s="32">
        <v>285160.14</v>
      </c>
      <c r="Q18" s="32">
        <v>239999.57</v>
      </c>
      <c r="R18" s="32">
        <v>21176.43</v>
      </c>
      <c r="S18" s="29">
        <f t="shared" si="0"/>
        <v>23984.140000000007</v>
      </c>
    </row>
    <row r="19" spans="2:24" s="33" customFormat="1" ht="92.25" customHeight="1" x14ac:dyDescent="0.25">
      <c r="B19" s="15" t="s">
        <v>99</v>
      </c>
      <c r="C19" s="15" t="s">
        <v>100</v>
      </c>
      <c r="D19" s="32" t="s">
        <v>101</v>
      </c>
      <c r="E19" s="32" t="s">
        <v>102</v>
      </c>
      <c r="F19" s="32" t="s">
        <v>84</v>
      </c>
      <c r="G19" s="32" t="s">
        <v>103</v>
      </c>
      <c r="H19" s="32" t="s">
        <v>63</v>
      </c>
      <c r="I19" s="32" t="s">
        <v>86</v>
      </c>
      <c r="J19" s="32" t="s">
        <v>30</v>
      </c>
      <c r="K19" s="32" t="s">
        <v>87</v>
      </c>
      <c r="L19" s="32" t="s">
        <v>87</v>
      </c>
      <c r="M19" s="32" t="s">
        <v>66</v>
      </c>
      <c r="N19" s="31" t="s">
        <v>189</v>
      </c>
      <c r="O19" s="31">
        <v>2021</v>
      </c>
      <c r="P19" s="32">
        <v>827649.08</v>
      </c>
      <c r="Q19" s="32">
        <v>703501.72</v>
      </c>
      <c r="R19" s="32">
        <v>62073.68</v>
      </c>
      <c r="S19" s="32">
        <f t="shared" si="0"/>
        <v>62073.679999999986</v>
      </c>
    </row>
    <row r="20" spans="2:24" s="33" customFormat="1" ht="156.75" customHeight="1" x14ac:dyDescent="0.25">
      <c r="B20" s="15" t="s">
        <v>106</v>
      </c>
      <c r="C20" s="15" t="s">
        <v>107</v>
      </c>
      <c r="D20" s="32" t="s">
        <v>108</v>
      </c>
      <c r="E20" s="32" t="s">
        <v>102</v>
      </c>
      <c r="F20" s="32" t="s">
        <v>84</v>
      </c>
      <c r="G20" s="32" t="s">
        <v>103</v>
      </c>
      <c r="H20" s="32" t="s">
        <v>63</v>
      </c>
      <c r="I20" s="32" t="s">
        <v>64</v>
      </c>
      <c r="J20" s="32" t="s">
        <v>65</v>
      </c>
      <c r="K20" s="32" t="s">
        <v>66</v>
      </c>
      <c r="L20" s="32" t="s">
        <v>66</v>
      </c>
      <c r="M20" s="32" t="s">
        <v>66</v>
      </c>
      <c r="N20" s="31" t="s">
        <v>110</v>
      </c>
      <c r="O20" s="31">
        <v>2019</v>
      </c>
      <c r="P20" s="32">
        <v>645806.42000000004</v>
      </c>
      <c r="Q20" s="32">
        <v>533679.62</v>
      </c>
      <c r="R20" s="32">
        <v>47089.38</v>
      </c>
      <c r="S20" s="32">
        <f t="shared" si="0"/>
        <v>65037.420000000049</v>
      </c>
      <c r="T20" s="6"/>
      <c r="U20" s="6"/>
      <c r="V20" s="6"/>
      <c r="W20" s="6"/>
      <c r="X20" s="6"/>
    </row>
    <row r="21" spans="2:24" s="33" customFormat="1" ht="69.75" customHeight="1" x14ac:dyDescent="0.25">
      <c r="B21" s="15" t="s">
        <v>111</v>
      </c>
      <c r="C21" s="15" t="s">
        <v>112</v>
      </c>
      <c r="D21" s="32" t="s">
        <v>113</v>
      </c>
      <c r="E21" s="32" t="s">
        <v>93</v>
      </c>
      <c r="F21" s="32" t="s">
        <v>61</v>
      </c>
      <c r="G21" s="32" t="s">
        <v>94</v>
      </c>
      <c r="H21" s="32" t="s">
        <v>63</v>
      </c>
      <c r="I21" s="32" t="s">
        <v>64</v>
      </c>
      <c r="J21" s="32" t="s">
        <v>65</v>
      </c>
      <c r="K21" s="32" t="s">
        <v>66</v>
      </c>
      <c r="L21" s="32" t="s">
        <v>66</v>
      </c>
      <c r="M21" s="32" t="s">
        <v>66</v>
      </c>
      <c r="N21" s="31" t="s">
        <v>114</v>
      </c>
      <c r="O21" s="31">
        <v>2020</v>
      </c>
      <c r="P21" s="32">
        <v>1137262.6599999999</v>
      </c>
      <c r="Q21" s="32">
        <v>700000</v>
      </c>
      <c r="R21" s="32">
        <v>61765</v>
      </c>
      <c r="S21" s="32">
        <f t="shared" si="0"/>
        <v>375497.65999999992</v>
      </c>
      <c r="T21" s="6"/>
      <c r="U21" s="6"/>
      <c r="V21" s="6"/>
      <c r="W21" s="6"/>
      <c r="X21" s="6"/>
    </row>
    <row r="22" spans="2:24" s="33" customFormat="1" ht="69.75" customHeight="1" x14ac:dyDescent="0.25">
      <c r="B22" s="15" t="s">
        <v>115</v>
      </c>
      <c r="C22" s="15" t="s">
        <v>116</v>
      </c>
      <c r="D22" s="32" t="s">
        <v>117</v>
      </c>
      <c r="E22" s="32" t="s">
        <v>102</v>
      </c>
      <c r="F22" s="32" t="s">
        <v>84</v>
      </c>
      <c r="G22" s="32" t="s">
        <v>103</v>
      </c>
      <c r="H22" s="32" t="s">
        <v>63</v>
      </c>
      <c r="I22" s="32" t="s">
        <v>86</v>
      </c>
      <c r="J22" s="32" t="s">
        <v>30</v>
      </c>
      <c r="K22" s="32" t="s">
        <v>87</v>
      </c>
      <c r="L22" s="32" t="s">
        <v>87</v>
      </c>
      <c r="M22" s="32" t="s">
        <v>66</v>
      </c>
      <c r="N22" s="31" t="s">
        <v>118</v>
      </c>
      <c r="O22" s="31">
        <v>2021</v>
      </c>
      <c r="P22" s="32">
        <v>1365071.92</v>
      </c>
      <c r="Q22" s="32">
        <v>865499.4</v>
      </c>
      <c r="R22" s="32">
        <v>76367.600000000006</v>
      </c>
      <c r="S22" s="32">
        <f t="shared" si="0"/>
        <v>423204.91999999993</v>
      </c>
      <c r="T22" s="6"/>
      <c r="U22" s="6"/>
      <c r="V22" s="6"/>
      <c r="W22" s="6"/>
      <c r="X22" s="6"/>
    </row>
    <row r="23" spans="2:24" s="33" customFormat="1" ht="102" customHeight="1" x14ac:dyDescent="0.25">
      <c r="B23" s="15" t="s">
        <v>119</v>
      </c>
      <c r="C23" s="15" t="s">
        <v>120</v>
      </c>
      <c r="D23" s="32" t="s">
        <v>121</v>
      </c>
      <c r="E23" s="32" t="s">
        <v>102</v>
      </c>
      <c r="F23" s="32" t="s">
        <v>84</v>
      </c>
      <c r="G23" s="32" t="s">
        <v>103</v>
      </c>
      <c r="H23" s="32" t="s">
        <v>63</v>
      </c>
      <c r="I23" s="32" t="s">
        <v>86</v>
      </c>
      <c r="J23" s="32" t="s">
        <v>30</v>
      </c>
      <c r="K23" s="32" t="s">
        <v>87</v>
      </c>
      <c r="L23" s="32" t="s">
        <v>87</v>
      </c>
      <c r="M23" s="32" t="s">
        <v>66</v>
      </c>
      <c r="N23" s="31" t="s">
        <v>189</v>
      </c>
      <c r="O23" s="31">
        <v>2021</v>
      </c>
      <c r="P23" s="32">
        <v>293730.83</v>
      </c>
      <c r="Q23" s="32">
        <v>249671.21</v>
      </c>
      <c r="R23" s="32">
        <v>22029.81</v>
      </c>
      <c r="S23" s="32">
        <f t="shared" si="0"/>
        <v>22029.810000000023</v>
      </c>
    </row>
    <row r="24" spans="2:24" s="33" customFormat="1" ht="76.5" customHeight="1" x14ac:dyDescent="0.25">
      <c r="B24" s="15" t="s">
        <v>123</v>
      </c>
      <c r="C24" s="15" t="s">
        <v>124</v>
      </c>
      <c r="D24" s="32" t="s">
        <v>125</v>
      </c>
      <c r="E24" s="32" t="s">
        <v>93</v>
      </c>
      <c r="F24" s="32" t="s">
        <v>61</v>
      </c>
      <c r="G24" s="32" t="s">
        <v>94</v>
      </c>
      <c r="H24" s="32" t="s">
        <v>63</v>
      </c>
      <c r="I24" s="32" t="s">
        <v>64</v>
      </c>
      <c r="J24" s="32" t="s">
        <v>65</v>
      </c>
      <c r="K24" s="32" t="s">
        <v>66</v>
      </c>
      <c r="L24" s="32" t="s">
        <v>66</v>
      </c>
      <c r="M24" s="32" t="s">
        <v>66</v>
      </c>
      <c r="N24" s="31" t="s">
        <v>67</v>
      </c>
      <c r="O24" s="31">
        <v>2019</v>
      </c>
      <c r="P24" s="32">
        <v>948634.58</v>
      </c>
      <c r="Q24" s="32">
        <v>799999.78</v>
      </c>
      <c r="R24" s="32">
        <v>70588.22</v>
      </c>
      <c r="S24" s="32">
        <f t="shared" si="0"/>
        <v>78046.579999999929</v>
      </c>
    </row>
    <row r="25" spans="2:24" s="6" customFormat="1" ht="91.5" customHeight="1" x14ac:dyDescent="0.25">
      <c r="B25" s="15" t="s">
        <v>127</v>
      </c>
      <c r="C25" s="15" t="s">
        <v>128</v>
      </c>
      <c r="D25" s="32" t="s">
        <v>129</v>
      </c>
      <c r="E25" s="32" t="s">
        <v>93</v>
      </c>
      <c r="F25" s="32" t="s">
        <v>61</v>
      </c>
      <c r="G25" s="32" t="s">
        <v>94</v>
      </c>
      <c r="H25" s="32" t="s">
        <v>63</v>
      </c>
      <c r="I25" s="32" t="s">
        <v>64</v>
      </c>
      <c r="J25" s="32" t="s">
        <v>65</v>
      </c>
      <c r="K25" s="32" t="s">
        <v>66</v>
      </c>
      <c r="L25" s="32" t="s">
        <v>66</v>
      </c>
      <c r="M25" s="29" t="s">
        <v>66</v>
      </c>
      <c r="N25" s="31" t="s">
        <v>98</v>
      </c>
      <c r="O25" s="31">
        <v>2020</v>
      </c>
      <c r="P25" s="57">
        <v>530184.80000000005</v>
      </c>
      <c r="Q25" s="32">
        <v>323702.96999999997</v>
      </c>
      <c r="R25" s="32">
        <v>28562.03</v>
      </c>
      <c r="S25" s="59">
        <f t="shared" si="0"/>
        <v>177919.80000000008</v>
      </c>
    </row>
    <row r="26" spans="2:24" s="6" customFormat="1" ht="78.75" customHeight="1" x14ac:dyDescent="0.25">
      <c r="B26" s="15" t="s">
        <v>130</v>
      </c>
      <c r="C26" s="28" t="s">
        <v>131</v>
      </c>
      <c r="D26" s="29" t="s">
        <v>132</v>
      </c>
      <c r="E26" s="29" t="s">
        <v>102</v>
      </c>
      <c r="F26" s="29" t="s">
        <v>84</v>
      </c>
      <c r="G26" s="29" t="s">
        <v>103</v>
      </c>
      <c r="H26" s="29" t="s">
        <v>63</v>
      </c>
      <c r="I26" s="29" t="s">
        <v>86</v>
      </c>
      <c r="J26" s="29" t="s">
        <v>30</v>
      </c>
      <c r="K26" s="29" t="s">
        <v>87</v>
      </c>
      <c r="L26" s="29" t="s">
        <v>87</v>
      </c>
      <c r="M26" s="29" t="s">
        <v>66</v>
      </c>
      <c r="N26" s="30" t="s">
        <v>118</v>
      </c>
      <c r="O26" s="30">
        <v>2019</v>
      </c>
      <c r="P26" s="29">
        <v>518360.92</v>
      </c>
      <c r="Q26" s="29">
        <v>440606.78</v>
      </c>
      <c r="R26" s="29">
        <v>38877.07</v>
      </c>
      <c r="S26" s="29">
        <f t="shared" si="0"/>
        <v>38877.069999999956</v>
      </c>
    </row>
    <row r="27" spans="2:24" s="6" customFormat="1" ht="77.25" customHeight="1" x14ac:dyDescent="0.25">
      <c r="B27" s="27" t="s">
        <v>133</v>
      </c>
      <c r="C27" s="27"/>
      <c r="D27" s="27" t="s">
        <v>134</v>
      </c>
      <c r="E27" s="27"/>
      <c r="F27" s="27"/>
      <c r="G27" s="27"/>
      <c r="H27" s="27"/>
      <c r="I27" s="27"/>
      <c r="J27" s="27"/>
      <c r="K27" s="27"/>
      <c r="L27" s="27"/>
      <c r="M27" s="27"/>
      <c r="N27" s="27"/>
      <c r="O27" s="27"/>
      <c r="P27" s="114">
        <f>P28+P29+P30</f>
        <v>4344260.07</v>
      </c>
      <c r="Q27" s="114">
        <f>Q28+Q29+Q30</f>
        <v>3441264.61</v>
      </c>
      <c r="R27" s="114">
        <f t="shared" ref="R27:S27" si="1">R28+R29+R30</f>
        <v>303639.82</v>
      </c>
      <c r="S27" s="114">
        <f t="shared" si="1"/>
        <v>599355.6399999999</v>
      </c>
    </row>
    <row r="28" spans="2:24" s="6" customFormat="1" ht="78" customHeight="1" x14ac:dyDescent="0.25">
      <c r="B28" s="15" t="s">
        <v>135</v>
      </c>
      <c r="C28" s="28" t="s">
        <v>136</v>
      </c>
      <c r="D28" s="29" t="s">
        <v>137</v>
      </c>
      <c r="E28" s="29" t="s">
        <v>138</v>
      </c>
      <c r="F28" s="29" t="s">
        <v>61</v>
      </c>
      <c r="G28" s="29" t="s">
        <v>139</v>
      </c>
      <c r="H28" s="29" t="s">
        <v>140</v>
      </c>
      <c r="I28" s="29" t="s">
        <v>64</v>
      </c>
      <c r="J28" s="29" t="s">
        <v>65</v>
      </c>
      <c r="K28" s="29" t="s">
        <v>87</v>
      </c>
      <c r="L28" s="29" t="s">
        <v>87</v>
      </c>
      <c r="M28" s="29" t="s">
        <v>66</v>
      </c>
      <c r="N28" s="30" t="s">
        <v>142</v>
      </c>
      <c r="O28" s="31">
        <v>2018</v>
      </c>
      <c r="P28" s="29">
        <v>280999.21000000002</v>
      </c>
      <c r="Q28" s="29">
        <v>238849.32</v>
      </c>
      <c r="R28" s="29">
        <v>21074.94</v>
      </c>
      <c r="S28" s="29">
        <f t="shared" si="0"/>
        <v>21074.950000000015</v>
      </c>
    </row>
    <row r="29" spans="2:24" s="6" customFormat="1" ht="105" customHeight="1" x14ac:dyDescent="0.25">
      <c r="B29" s="15" t="s">
        <v>143</v>
      </c>
      <c r="C29" s="15" t="s">
        <v>144</v>
      </c>
      <c r="D29" s="32" t="s">
        <v>954</v>
      </c>
      <c r="E29" s="32" t="s">
        <v>145</v>
      </c>
      <c r="F29" s="32" t="s">
        <v>61</v>
      </c>
      <c r="G29" s="32" t="s">
        <v>146</v>
      </c>
      <c r="H29" s="29" t="s">
        <v>147</v>
      </c>
      <c r="I29" s="29" t="s">
        <v>148</v>
      </c>
      <c r="J29" s="29" t="s">
        <v>65</v>
      </c>
      <c r="K29" s="29" t="s">
        <v>87</v>
      </c>
      <c r="L29" s="29" t="s">
        <v>87</v>
      </c>
      <c r="M29" s="29" t="s">
        <v>66</v>
      </c>
      <c r="N29" s="30" t="s">
        <v>67</v>
      </c>
      <c r="O29" s="31">
        <v>2018</v>
      </c>
      <c r="P29" s="29">
        <v>2967711.21</v>
      </c>
      <c r="Q29" s="29">
        <v>2333555.31</v>
      </c>
      <c r="R29" s="29">
        <v>205900.88</v>
      </c>
      <c r="S29" s="29">
        <f t="shared" si="0"/>
        <v>428255.0199999999</v>
      </c>
    </row>
    <row r="30" spans="2:24" s="6" customFormat="1" ht="67.5" customHeight="1" x14ac:dyDescent="0.25">
      <c r="B30" s="15" t="s">
        <v>149</v>
      </c>
      <c r="C30" s="28" t="s">
        <v>150</v>
      </c>
      <c r="D30" s="29" t="s">
        <v>151</v>
      </c>
      <c r="E30" s="29" t="s">
        <v>152</v>
      </c>
      <c r="F30" s="29" t="s">
        <v>61</v>
      </c>
      <c r="G30" s="29" t="s">
        <v>153</v>
      </c>
      <c r="H30" s="29" t="s">
        <v>147</v>
      </c>
      <c r="I30" s="29" t="s">
        <v>148</v>
      </c>
      <c r="J30" s="29" t="s">
        <v>65</v>
      </c>
      <c r="K30" s="29" t="s">
        <v>87</v>
      </c>
      <c r="L30" s="29" t="s">
        <v>87</v>
      </c>
      <c r="M30" s="29" t="s">
        <v>66</v>
      </c>
      <c r="N30" s="30" t="s">
        <v>154</v>
      </c>
      <c r="O30" s="31">
        <v>2018</v>
      </c>
      <c r="P30" s="29">
        <v>1095549.6499999999</v>
      </c>
      <c r="Q30" s="29">
        <v>868859.98</v>
      </c>
      <c r="R30" s="32">
        <v>76664</v>
      </c>
      <c r="S30" s="29">
        <f t="shared" si="0"/>
        <v>150025.66999999993</v>
      </c>
    </row>
    <row r="31" spans="2:24" s="6" customFormat="1" ht="211.5" customHeight="1" x14ac:dyDescent="0.25">
      <c r="B31" s="26" t="s">
        <v>155</v>
      </c>
      <c r="C31" s="26"/>
      <c r="D31" s="26" t="s">
        <v>156</v>
      </c>
      <c r="E31" s="26"/>
      <c r="F31" s="25"/>
      <c r="G31" s="26"/>
      <c r="H31" s="26"/>
      <c r="I31" s="26"/>
      <c r="J31" s="25"/>
      <c r="K31" s="25"/>
      <c r="L31" s="26"/>
      <c r="M31" s="26"/>
      <c r="N31" s="26"/>
      <c r="O31" s="25"/>
      <c r="P31" s="26"/>
      <c r="Q31" s="26"/>
      <c r="R31" s="26"/>
      <c r="S31" s="26"/>
    </row>
    <row r="32" spans="2:24" s="6" customFormat="1" ht="51.75" customHeight="1" x14ac:dyDescent="0.25">
      <c r="B32" s="27" t="s">
        <v>157</v>
      </c>
      <c r="C32" s="27"/>
      <c r="D32" s="27" t="s">
        <v>158</v>
      </c>
      <c r="E32" s="27"/>
      <c r="F32" s="27"/>
      <c r="G32" s="27"/>
      <c r="H32" s="27"/>
      <c r="I32" s="27"/>
      <c r="J32" s="27"/>
      <c r="K32" s="27"/>
      <c r="L32" s="27"/>
      <c r="M32" s="27"/>
      <c r="N32" s="34"/>
      <c r="O32" s="27"/>
      <c r="P32" s="114">
        <f>P33</f>
        <v>895999.62</v>
      </c>
      <c r="Q32" s="114">
        <f t="shared" ref="Q32:S32" si="2">Q33</f>
        <v>761599.68</v>
      </c>
      <c r="R32" s="114">
        <f t="shared" si="2"/>
        <v>89599.96</v>
      </c>
      <c r="S32" s="114">
        <f t="shared" si="2"/>
        <v>44799.979999999938</v>
      </c>
    </row>
    <row r="33" spans="2:26" s="6" customFormat="1" ht="119.25" customHeight="1" x14ac:dyDescent="0.25">
      <c r="B33" s="32" t="s">
        <v>159</v>
      </c>
      <c r="C33" s="32" t="s">
        <v>160</v>
      </c>
      <c r="D33" s="32" t="s">
        <v>161</v>
      </c>
      <c r="E33" s="32" t="s">
        <v>138</v>
      </c>
      <c r="F33" s="32" t="s">
        <v>61</v>
      </c>
      <c r="G33" s="32" t="s">
        <v>162</v>
      </c>
      <c r="H33" s="32" t="s">
        <v>163</v>
      </c>
      <c r="I33" s="32" t="s">
        <v>64</v>
      </c>
      <c r="J33" s="29" t="s">
        <v>87</v>
      </c>
      <c r="K33" s="29" t="s">
        <v>87</v>
      </c>
      <c r="L33" s="29" t="s">
        <v>87</v>
      </c>
      <c r="M33" s="29" t="s">
        <v>66</v>
      </c>
      <c r="N33" s="31" t="s">
        <v>142</v>
      </c>
      <c r="O33" s="30">
        <v>2018</v>
      </c>
      <c r="P33" s="32">
        <v>895999.62</v>
      </c>
      <c r="Q33" s="32">
        <v>761599.68</v>
      </c>
      <c r="R33" s="32">
        <v>89599.96</v>
      </c>
      <c r="S33" s="29">
        <f t="shared" si="0"/>
        <v>44799.979999999938</v>
      </c>
    </row>
    <row r="34" spans="2:26" s="6" customFormat="1" ht="218.25" customHeight="1" x14ac:dyDescent="0.25">
      <c r="B34" s="26" t="s">
        <v>165</v>
      </c>
      <c r="C34" s="26"/>
      <c r="D34" s="26" t="s">
        <v>166</v>
      </c>
      <c r="E34" s="26"/>
      <c r="F34" s="26"/>
      <c r="G34" s="26"/>
      <c r="H34" s="26"/>
      <c r="I34" s="26"/>
      <c r="J34" s="26"/>
      <c r="K34" s="26"/>
      <c r="L34" s="26"/>
      <c r="M34" s="26"/>
      <c r="N34" s="26"/>
      <c r="O34" s="26"/>
      <c r="P34" s="26"/>
      <c r="Q34" s="26"/>
      <c r="R34" s="26"/>
      <c r="S34" s="26"/>
    </row>
    <row r="35" spans="2:26" s="6" customFormat="1" ht="102" customHeight="1" x14ac:dyDescent="0.25">
      <c r="B35" s="27" t="s">
        <v>167</v>
      </c>
      <c r="C35" s="27"/>
      <c r="D35" s="27" t="s">
        <v>168</v>
      </c>
      <c r="E35" s="27"/>
      <c r="F35" s="27"/>
      <c r="G35" s="27"/>
      <c r="H35" s="27"/>
      <c r="I35" s="27"/>
      <c r="J35" s="27"/>
      <c r="K35" s="27"/>
      <c r="L35" s="27"/>
      <c r="M35" s="27"/>
      <c r="N35" s="27"/>
      <c r="O35" s="27"/>
      <c r="P35" s="27"/>
      <c r="Q35" s="27"/>
      <c r="R35" s="27"/>
      <c r="S35" s="27"/>
    </row>
    <row r="36" spans="2:26" s="6" customFormat="1" ht="102.75" customHeight="1" x14ac:dyDescent="0.25">
      <c r="B36" s="27" t="s">
        <v>169</v>
      </c>
      <c r="C36" s="27"/>
      <c r="D36" s="27" t="s">
        <v>170</v>
      </c>
      <c r="E36" s="27"/>
      <c r="F36" s="27"/>
      <c r="G36" s="27"/>
      <c r="H36" s="27"/>
      <c r="I36" s="27"/>
      <c r="J36" s="27"/>
      <c r="K36" s="27"/>
      <c r="L36" s="27"/>
      <c r="M36" s="27"/>
      <c r="N36" s="27"/>
      <c r="O36" s="27"/>
      <c r="P36" s="27"/>
      <c r="Q36" s="27"/>
      <c r="R36" s="27"/>
      <c r="S36" s="27"/>
    </row>
    <row r="37" spans="2:26" s="6" customFormat="1" ht="105" customHeight="1" x14ac:dyDescent="0.25">
      <c r="B37" s="22" t="s">
        <v>171</v>
      </c>
      <c r="C37" s="23"/>
      <c r="D37" s="24" t="s">
        <v>172</v>
      </c>
      <c r="E37" s="23"/>
      <c r="F37" s="22"/>
      <c r="G37" s="22"/>
      <c r="H37" s="23"/>
      <c r="I37" s="22"/>
      <c r="J37" s="23"/>
      <c r="K37" s="23"/>
      <c r="L37" s="24"/>
      <c r="M37" s="24"/>
      <c r="N37" s="22"/>
      <c r="O37" s="23"/>
      <c r="P37" s="23"/>
      <c r="Q37" s="23"/>
      <c r="R37" s="22"/>
      <c r="S37" s="22"/>
    </row>
    <row r="38" spans="2:26" s="6" customFormat="1" ht="100.5" customHeight="1" x14ac:dyDescent="0.25">
      <c r="B38" s="26" t="s">
        <v>173</v>
      </c>
      <c r="C38" s="26"/>
      <c r="D38" s="26" t="s">
        <v>174</v>
      </c>
      <c r="E38" s="26"/>
      <c r="F38" s="26"/>
      <c r="G38" s="26"/>
      <c r="H38" s="26"/>
      <c r="I38" s="26"/>
      <c r="J38" s="26"/>
      <c r="K38" s="26"/>
      <c r="L38" s="26"/>
      <c r="M38" s="26"/>
      <c r="N38" s="26"/>
      <c r="O38" s="26"/>
      <c r="P38" s="26"/>
      <c r="Q38" s="26"/>
      <c r="R38" s="26"/>
      <c r="S38" s="26"/>
    </row>
    <row r="39" spans="2:26" s="6" customFormat="1" ht="43.5" customHeight="1" x14ac:dyDescent="0.25">
      <c r="B39" s="27" t="s">
        <v>175</v>
      </c>
      <c r="C39" s="27"/>
      <c r="D39" s="27" t="s">
        <v>176</v>
      </c>
      <c r="E39" s="27"/>
      <c r="F39" s="27"/>
      <c r="G39" s="27"/>
      <c r="H39" s="27"/>
      <c r="I39" s="27"/>
      <c r="J39" s="27"/>
      <c r="K39" s="27"/>
      <c r="L39" s="27"/>
      <c r="M39" s="27"/>
      <c r="N39" s="27"/>
      <c r="O39" s="27"/>
      <c r="P39" s="115">
        <f>Q39+R39+S39</f>
        <v>6026224.0099999998</v>
      </c>
      <c r="Q39" s="115">
        <f>Q40+Q41+Q42+Q43+Q44+Q45+Q46+Q47+Q48+Q49+Q50+Q51+Q52</f>
        <v>4019275.48</v>
      </c>
      <c r="R39" s="115">
        <f t="shared" ref="R39:S39" si="3">R40+R41+R42+R43+R44+R45+R46+R47+R48+R49+R50+R51+R52</f>
        <v>0</v>
      </c>
      <c r="S39" s="115">
        <f t="shared" si="3"/>
        <v>2006948.53</v>
      </c>
    </row>
    <row r="40" spans="2:26" s="33" customFormat="1" ht="105" customHeight="1" x14ac:dyDescent="0.25">
      <c r="B40" s="35" t="s">
        <v>177</v>
      </c>
      <c r="C40" s="35" t="s">
        <v>178</v>
      </c>
      <c r="D40" s="35" t="s">
        <v>179</v>
      </c>
      <c r="E40" s="35" t="s">
        <v>138</v>
      </c>
      <c r="F40" s="35" t="s">
        <v>180</v>
      </c>
      <c r="G40" s="35" t="s">
        <v>139</v>
      </c>
      <c r="H40" s="35" t="s">
        <v>181</v>
      </c>
      <c r="I40" s="35" t="s">
        <v>64</v>
      </c>
      <c r="J40" s="35" t="s">
        <v>65</v>
      </c>
      <c r="K40" s="37" t="s">
        <v>87</v>
      </c>
      <c r="L40" s="37" t="s">
        <v>87</v>
      </c>
      <c r="M40" s="37" t="s">
        <v>66</v>
      </c>
      <c r="N40" s="36" t="s">
        <v>182</v>
      </c>
      <c r="O40" s="36">
        <v>2020</v>
      </c>
      <c r="P40" s="32">
        <v>338553.02</v>
      </c>
      <c r="Q40" s="32">
        <v>287770.06</v>
      </c>
      <c r="R40" s="92">
        <v>0</v>
      </c>
      <c r="S40" s="29">
        <f t="shared" si="0"/>
        <v>50782.960000000021</v>
      </c>
      <c r="T40" s="6"/>
      <c r="U40" s="6"/>
      <c r="V40" s="6"/>
      <c r="W40" s="6"/>
      <c r="X40" s="6"/>
    </row>
    <row r="41" spans="2:26" s="6" customFormat="1" ht="70.5" customHeight="1" x14ac:dyDescent="0.25">
      <c r="B41" s="123" t="s">
        <v>183</v>
      </c>
      <c r="C41" s="123" t="s">
        <v>184</v>
      </c>
      <c r="D41" s="123" t="s">
        <v>185</v>
      </c>
      <c r="E41" s="123" t="s">
        <v>186</v>
      </c>
      <c r="F41" s="123" t="s">
        <v>180</v>
      </c>
      <c r="G41" s="123" t="s">
        <v>187</v>
      </c>
      <c r="H41" s="123" t="s">
        <v>181</v>
      </c>
      <c r="I41" s="123" t="s">
        <v>64</v>
      </c>
      <c r="J41" s="123" t="s">
        <v>65</v>
      </c>
      <c r="K41" s="123" t="s">
        <v>87</v>
      </c>
      <c r="L41" s="123" t="s">
        <v>87</v>
      </c>
      <c r="M41" s="123" t="s">
        <v>66</v>
      </c>
      <c r="N41" s="126" t="s">
        <v>189</v>
      </c>
      <c r="O41" s="126">
        <v>2021</v>
      </c>
      <c r="P41" s="125">
        <v>200108.91</v>
      </c>
      <c r="Q41" s="125">
        <v>127500</v>
      </c>
      <c r="R41" s="125">
        <v>0</v>
      </c>
      <c r="S41" s="125">
        <f t="shared" si="0"/>
        <v>72608.91</v>
      </c>
    </row>
    <row r="42" spans="2:26" s="6" customFormat="1" ht="150" customHeight="1" x14ac:dyDescent="0.25">
      <c r="B42" s="123" t="s">
        <v>190</v>
      </c>
      <c r="C42" s="123" t="s">
        <v>191</v>
      </c>
      <c r="D42" s="123" t="s">
        <v>192</v>
      </c>
      <c r="E42" s="123" t="s">
        <v>60</v>
      </c>
      <c r="F42" s="123" t="s">
        <v>180</v>
      </c>
      <c r="G42" s="123" t="s">
        <v>73</v>
      </c>
      <c r="H42" s="123" t="s">
        <v>181</v>
      </c>
      <c r="I42" s="123" t="s">
        <v>64</v>
      </c>
      <c r="J42" s="123" t="s">
        <v>65</v>
      </c>
      <c r="K42" s="123" t="s">
        <v>87</v>
      </c>
      <c r="L42" s="123" t="s">
        <v>87</v>
      </c>
      <c r="M42" s="123" t="s">
        <v>66</v>
      </c>
      <c r="N42" s="126" t="s">
        <v>193</v>
      </c>
      <c r="O42" s="126">
        <v>2019</v>
      </c>
      <c r="P42" s="125">
        <v>580141.18000000005</v>
      </c>
      <c r="Q42" s="125">
        <v>493120</v>
      </c>
      <c r="R42" s="125">
        <v>0</v>
      </c>
      <c r="S42" s="125">
        <v>87021.18</v>
      </c>
    </row>
    <row r="43" spans="2:26" s="6" customFormat="1" ht="107.25" customHeight="1" x14ac:dyDescent="0.25">
      <c r="B43" s="123" t="s">
        <v>194</v>
      </c>
      <c r="C43" s="123" t="s">
        <v>195</v>
      </c>
      <c r="D43" s="123" t="s">
        <v>196</v>
      </c>
      <c r="E43" s="123" t="s">
        <v>186</v>
      </c>
      <c r="F43" s="123" t="s">
        <v>180</v>
      </c>
      <c r="G43" s="123" t="s">
        <v>187</v>
      </c>
      <c r="H43" s="123" t="s">
        <v>181</v>
      </c>
      <c r="I43" s="123" t="s">
        <v>64</v>
      </c>
      <c r="J43" s="123" t="s">
        <v>65</v>
      </c>
      <c r="K43" s="123" t="s">
        <v>87</v>
      </c>
      <c r="L43" s="123" t="s">
        <v>87</v>
      </c>
      <c r="M43" s="123" t="s">
        <v>66</v>
      </c>
      <c r="N43" s="126" t="s">
        <v>110</v>
      </c>
      <c r="O43" s="126">
        <v>2019</v>
      </c>
      <c r="P43" s="125">
        <v>629529.59</v>
      </c>
      <c r="Q43" s="125">
        <v>535100.15</v>
      </c>
      <c r="R43" s="125">
        <v>0</v>
      </c>
      <c r="S43" s="125">
        <f t="shared" si="0"/>
        <v>94429.439999999944</v>
      </c>
    </row>
    <row r="44" spans="2:26" s="6" customFormat="1" ht="81" customHeight="1" x14ac:dyDescent="0.25">
      <c r="B44" s="123" t="s">
        <v>197</v>
      </c>
      <c r="C44" s="123" t="s">
        <v>198</v>
      </c>
      <c r="D44" s="123" t="s">
        <v>199</v>
      </c>
      <c r="E44" s="123" t="s">
        <v>93</v>
      </c>
      <c r="F44" s="123" t="s">
        <v>180</v>
      </c>
      <c r="G44" s="123" t="s">
        <v>94</v>
      </c>
      <c r="H44" s="123" t="s">
        <v>181</v>
      </c>
      <c r="I44" s="123" t="s">
        <v>64</v>
      </c>
      <c r="J44" s="123" t="s">
        <v>65</v>
      </c>
      <c r="K44" s="123" t="s">
        <v>87</v>
      </c>
      <c r="L44" s="123" t="s">
        <v>87</v>
      </c>
      <c r="M44" s="123" t="s">
        <v>66</v>
      </c>
      <c r="N44" s="126" t="s">
        <v>200</v>
      </c>
      <c r="O44" s="126">
        <v>2019</v>
      </c>
      <c r="P44" s="125">
        <v>422480.42</v>
      </c>
      <c r="Q44" s="32">
        <v>356602.97</v>
      </c>
      <c r="R44" s="125">
        <v>0</v>
      </c>
      <c r="S44" s="125">
        <f>P44-Q44-R44</f>
        <v>65877.450000000012</v>
      </c>
      <c r="Y44" s="33"/>
      <c r="Z44" s="33"/>
    </row>
    <row r="45" spans="2:26" s="6" customFormat="1" ht="117.75" customHeight="1" x14ac:dyDescent="0.25">
      <c r="B45" s="123" t="s">
        <v>201</v>
      </c>
      <c r="C45" s="123" t="s">
        <v>202</v>
      </c>
      <c r="D45" s="123" t="s">
        <v>203</v>
      </c>
      <c r="E45" s="123" t="s">
        <v>152</v>
      </c>
      <c r="F45" s="123" t="s">
        <v>180</v>
      </c>
      <c r="G45" s="123" t="s">
        <v>204</v>
      </c>
      <c r="H45" s="123" t="s">
        <v>181</v>
      </c>
      <c r="I45" s="123" t="s">
        <v>64</v>
      </c>
      <c r="J45" s="123" t="s">
        <v>65</v>
      </c>
      <c r="K45" s="123" t="s">
        <v>87</v>
      </c>
      <c r="L45" s="123" t="s">
        <v>87</v>
      </c>
      <c r="M45" s="123" t="s">
        <v>66</v>
      </c>
      <c r="N45" s="126" t="s">
        <v>98</v>
      </c>
      <c r="O45" s="126">
        <v>2021</v>
      </c>
      <c r="P45" s="125">
        <v>944540.69</v>
      </c>
      <c r="Q45" s="125">
        <v>323969.08999999997</v>
      </c>
      <c r="R45" s="125">
        <v>0</v>
      </c>
      <c r="S45" s="125">
        <f t="shared" si="0"/>
        <v>620571.6</v>
      </c>
    </row>
    <row r="46" spans="2:26" s="6" customFormat="1" ht="84" customHeight="1" x14ac:dyDescent="0.25">
      <c r="B46" s="123" t="s">
        <v>205</v>
      </c>
      <c r="C46" s="123" t="s">
        <v>206</v>
      </c>
      <c r="D46" s="123" t="s">
        <v>207</v>
      </c>
      <c r="E46" s="123" t="s">
        <v>145</v>
      </c>
      <c r="F46" s="123" t="s">
        <v>180</v>
      </c>
      <c r="G46" s="123" t="s">
        <v>208</v>
      </c>
      <c r="H46" s="123" t="s">
        <v>181</v>
      </c>
      <c r="I46" s="123" t="s">
        <v>64</v>
      </c>
      <c r="J46" s="123" t="s">
        <v>65</v>
      </c>
      <c r="K46" s="123" t="s">
        <v>87</v>
      </c>
      <c r="L46" s="123" t="s">
        <v>87</v>
      </c>
      <c r="M46" s="123" t="s">
        <v>66</v>
      </c>
      <c r="N46" s="126" t="s">
        <v>209</v>
      </c>
      <c r="O46" s="126">
        <v>2020</v>
      </c>
      <c r="P46" s="125">
        <v>957376</v>
      </c>
      <c r="Q46" s="125">
        <v>760000</v>
      </c>
      <c r="R46" s="125">
        <v>0</v>
      </c>
      <c r="S46" s="125">
        <f t="shared" si="0"/>
        <v>197376</v>
      </c>
    </row>
    <row r="47" spans="2:26" s="6" customFormat="1" ht="102.75" customHeight="1" x14ac:dyDescent="0.25">
      <c r="B47" s="123" t="s">
        <v>210</v>
      </c>
      <c r="C47" s="123" t="s">
        <v>211</v>
      </c>
      <c r="D47" s="125" t="s">
        <v>212</v>
      </c>
      <c r="E47" s="125" t="s">
        <v>186</v>
      </c>
      <c r="F47" s="125" t="s">
        <v>180</v>
      </c>
      <c r="G47" s="125" t="s">
        <v>187</v>
      </c>
      <c r="H47" s="125" t="s">
        <v>181</v>
      </c>
      <c r="I47" s="125" t="s">
        <v>64</v>
      </c>
      <c r="J47" s="125" t="s">
        <v>65</v>
      </c>
      <c r="K47" s="123" t="s">
        <v>87</v>
      </c>
      <c r="L47" s="123" t="s">
        <v>87</v>
      </c>
      <c r="M47" s="123" t="s">
        <v>66</v>
      </c>
      <c r="N47" s="126" t="s">
        <v>189</v>
      </c>
      <c r="O47" s="126">
        <v>2021</v>
      </c>
      <c r="P47" s="129">
        <v>102422.63</v>
      </c>
      <c r="Q47" s="125">
        <v>87059.24</v>
      </c>
      <c r="R47" s="125">
        <v>0</v>
      </c>
      <c r="S47" s="125">
        <f t="shared" si="0"/>
        <v>15363.39</v>
      </c>
    </row>
    <row r="48" spans="2:26" s="6" customFormat="1" ht="129" customHeight="1" x14ac:dyDescent="0.25">
      <c r="B48" s="35" t="s">
        <v>213</v>
      </c>
      <c r="C48" s="37" t="s">
        <v>214</v>
      </c>
      <c r="D48" s="37" t="s">
        <v>215</v>
      </c>
      <c r="E48" s="35" t="s">
        <v>60</v>
      </c>
      <c r="F48" s="35" t="s">
        <v>180</v>
      </c>
      <c r="G48" s="35" t="s">
        <v>73</v>
      </c>
      <c r="H48" s="35" t="s">
        <v>181</v>
      </c>
      <c r="I48" s="35" t="s">
        <v>64</v>
      </c>
      <c r="J48" s="35" t="s">
        <v>65</v>
      </c>
      <c r="K48" s="37" t="s">
        <v>87</v>
      </c>
      <c r="L48" s="37" t="s">
        <v>87</v>
      </c>
      <c r="M48" s="37" t="s">
        <v>66</v>
      </c>
      <c r="N48" s="36" t="s">
        <v>216</v>
      </c>
      <c r="O48" s="36">
        <v>2022</v>
      </c>
      <c r="P48" s="32">
        <v>916743.93</v>
      </c>
      <c r="Q48" s="32">
        <v>325512.49</v>
      </c>
      <c r="R48" s="32">
        <v>0</v>
      </c>
      <c r="S48" s="29">
        <f t="shared" si="0"/>
        <v>591231.44000000006</v>
      </c>
    </row>
    <row r="49" spans="2:24" s="6" customFormat="1" ht="67.5" customHeight="1" x14ac:dyDescent="0.25">
      <c r="B49" s="35" t="s">
        <v>217</v>
      </c>
      <c r="C49" s="35" t="s">
        <v>218</v>
      </c>
      <c r="D49" s="29" t="s">
        <v>219</v>
      </c>
      <c r="E49" s="29" t="s">
        <v>138</v>
      </c>
      <c r="F49" s="29" t="s">
        <v>180</v>
      </c>
      <c r="G49" s="29" t="s">
        <v>139</v>
      </c>
      <c r="H49" s="29" t="s">
        <v>181</v>
      </c>
      <c r="I49" s="29" t="s">
        <v>64</v>
      </c>
      <c r="J49" s="37" t="s">
        <v>65</v>
      </c>
      <c r="K49" s="37" t="s">
        <v>87</v>
      </c>
      <c r="L49" s="37" t="s">
        <v>87</v>
      </c>
      <c r="M49" s="37" t="s">
        <v>66</v>
      </c>
      <c r="N49" s="36" t="s">
        <v>88</v>
      </c>
      <c r="O49" s="36">
        <v>2020</v>
      </c>
      <c r="P49" s="32">
        <v>179266</v>
      </c>
      <c r="Q49" s="32">
        <v>152376.1</v>
      </c>
      <c r="R49" s="32">
        <v>0</v>
      </c>
      <c r="S49" s="29">
        <f t="shared" si="0"/>
        <v>26889.899999999994</v>
      </c>
    </row>
    <row r="50" spans="2:24" s="6" customFormat="1" ht="63.75" customHeight="1" x14ac:dyDescent="0.25">
      <c r="B50" s="35" t="s">
        <v>221</v>
      </c>
      <c r="C50" s="35" t="s">
        <v>222</v>
      </c>
      <c r="D50" s="29" t="s">
        <v>223</v>
      </c>
      <c r="E50" s="29" t="s">
        <v>138</v>
      </c>
      <c r="F50" s="29" t="s">
        <v>180</v>
      </c>
      <c r="G50" s="29" t="s">
        <v>139</v>
      </c>
      <c r="H50" s="29" t="s">
        <v>181</v>
      </c>
      <c r="I50" s="29" t="s">
        <v>64</v>
      </c>
      <c r="J50" s="29" t="s">
        <v>66</v>
      </c>
      <c r="K50" s="37" t="s">
        <v>87</v>
      </c>
      <c r="L50" s="37" t="s">
        <v>87</v>
      </c>
      <c r="M50" s="37" t="s">
        <v>66</v>
      </c>
      <c r="N50" s="36" t="s">
        <v>189</v>
      </c>
      <c r="O50" s="36">
        <v>2021</v>
      </c>
      <c r="P50" s="32">
        <v>229502.15</v>
      </c>
      <c r="Q50" s="32">
        <v>195076.83</v>
      </c>
      <c r="R50" s="32">
        <v>0</v>
      </c>
      <c r="S50" s="29">
        <f t="shared" si="0"/>
        <v>34425.320000000007</v>
      </c>
    </row>
    <row r="51" spans="2:24" s="6" customFormat="1" ht="76.5" customHeight="1" x14ac:dyDescent="0.25">
      <c r="B51" s="35" t="s">
        <v>224</v>
      </c>
      <c r="C51" s="35" t="s">
        <v>225</v>
      </c>
      <c r="D51" s="29" t="s">
        <v>226</v>
      </c>
      <c r="E51" s="29" t="s">
        <v>93</v>
      </c>
      <c r="F51" s="29" t="s">
        <v>180</v>
      </c>
      <c r="G51" s="29" t="s">
        <v>94</v>
      </c>
      <c r="H51" s="29" t="s">
        <v>181</v>
      </c>
      <c r="I51" s="29" t="s">
        <v>64</v>
      </c>
      <c r="J51" s="37" t="s">
        <v>66</v>
      </c>
      <c r="K51" s="37" t="s">
        <v>87</v>
      </c>
      <c r="L51" s="37" t="s">
        <v>87</v>
      </c>
      <c r="M51" s="37" t="s">
        <v>66</v>
      </c>
      <c r="N51" s="36" t="s">
        <v>965</v>
      </c>
      <c r="O51" s="36">
        <v>2022</v>
      </c>
      <c r="P51" s="57">
        <f>Q51+R51+S51</f>
        <v>228947.49</v>
      </c>
      <c r="Q51" s="32">
        <v>160885.54999999999</v>
      </c>
      <c r="R51" s="32">
        <v>0</v>
      </c>
      <c r="S51" s="57">
        <v>68061.94</v>
      </c>
    </row>
    <row r="52" spans="2:24" s="120" customFormat="1" ht="89.25" x14ac:dyDescent="0.25">
      <c r="B52" s="35" t="s">
        <v>960</v>
      </c>
      <c r="C52" s="35" t="s">
        <v>961</v>
      </c>
      <c r="D52" s="35" t="s">
        <v>962</v>
      </c>
      <c r="E52" s="35" t="s">
        <v>186</v>
      </c>
      <c r="F52" s="35" t="s">
        <v>180</v>
      </c>
      <c r="G52" s="35" t="s">
        <v>187</v>
      </c>
      <c r="H52" s="35" t="s">
        <v>181</v>
      </c>
      <c r="I52" s="35" t="s">
        <v>64</v>
      </c>
      <c r="J52" s="42"/>
      <c r="K52" s="42"/>
      <c r="L52" s="42"/>
      <c r="M52" s="42"/>
      <c r="N52" s="36" t="s">
        <v>963</v>
      </c>
      <c r="O52" s="36">
        <v>2021</v>
      </c>
      <c r="P52" s="57">
        <f>Q52+R52+S52</f>
        <v>296612</v>
      </c>
      <c r="Q52" s="57">
        <v>214303</v>
      </c>
      <c r="R52" s="32">
        <v>0</v>
      </c>
      <c r="S52" s="57">
        <v>82309</v>
      </c>
    </row>
    <row r="53" spans="2:24" s="6" customFormat="1" ht="145.5" customHeight="1" x14ac:dyDescent="0.25">
      <c r="B53" s="26" t="s">
        <v>228</v>
      </c>
      <c r="C53" s="26"/>
      <c r="D53" s="26" t="s">
        <v>229</v>
      </c>
      <c r="E53" s="26"/>
      <c r="F53" s="26"/>
      <c r="G53" s="26"/>
      <c r="H53" s="26"/>
      <c r="I53" s="26"/>
      <c r="J53" s="26"/>
      <c r="K53" s="26"/>
      <c r="L53" s="26"/>
      <c r="M53" s="26"/>
      <c r="N53" s="26"/>
      <c r="O53" s="26"/>
      <c r="P53" s="52"/>
      <c r="Q53" s="52"/>
      <c r="R53" s="52"/>
      <c r="S53" s="52"/>
    </row>
    <row r="54" spans="2:24" s="6" customFormat="1" ht="71.25" customHeight="1" x14ac:dyDescent="0.25">
      <c r="B54" s="27" t="s">
        <v>230</v>
      </c>
      <c r="C54" s="27"/>
      <c r="D54" s="27" t="s">
        <v>231</v>
      </c>
      <c r="E54" s="27"/>
      <c r="F54" s="27"/>
      <c r="G54" s="27"/>
      <c r="H54" s="27"/>
      <c r="I54" s="27"/>
      <c r="J54" s="27"/>
      <c r="K54" s="27"/>
      <c r="L54" s="27"/>
      <c r="M54" s="27"/>
      <c r="N54" s="27"/>
      <c r="O54" s="27"/>
      <c r="P54" s="116">
        <f>SUM(P55:P60)</f>
        <v>907080.17999999993</v>
      </c>
      <c r="Q54" s="116">
        <f>SUM(Q55:Q60)</f>
        <v>494759</v>
      </c>
      <c r="R54" s="116">
        <f t="shared" ref="R54:S54" si="4">SUM(R55:R60)</f>
        <v>0</v>
      </c>
      <c r="S54" s="116">
        <f t="shared" si="4"/>
        <v>412321.18</v>
      </c>
    </row>
    <row r="55" spans="2:24" s="6" customFormat="1" ht="116.25" customHeight="1" x14ac:dyDescent="0.25">
      <c r="B55" s="35" t="s">
        <v>232</v>
      </c>
      <c r="C55" s="35" t="s">
        <v>233</v>
      </c>
      <c r="D55" s="32" t="s">
        <v>952</v>
      </c>
      <c r="E55" s="32" t="s">
        <v>138</v>
      </c>
      <c r="F55" s="32" t="s">
        <v>180</v>
      </c>
      <c r="G55" s="32" t="s">
        <v>162</v>
      </c>
      <c r="H55" s="32" t="s">
        <v>234</v>
      </c>
      <c r="I55" s="35" t="s">
        <v>64</v>
      </c>
      <c r="J55" s="35" t="s">
        <v>65</v>
      </c>
      <c r="K55" s="35" t="s">
        <v>87</v>
      </c>
      <c r="L55" s="35" t="s">
        <v>87</v>
      </c>
      <c r="M55" s="35" t="s">
        <v>66</v>
      </c>
      <c r="N55" s="36" t="s">
        <v>227</v>
      </c>
      <c r="O55" s="36">
        <v>2020</v>
      </c>
      <c r="P55" s="32">
        <v>102941.18</v>
      </c>
      <c r="Q55" s="32">
        <v>87500</v>
      </c>
      <c r="R55" s="32">
        <v>0</v>
      </c>
      <c r="S55" s="29">
        <f t="shared" si="0"/>
        <v>15441.179999999993</v>
      </c>
    </row>
    <row r="56" spans="2:24" s="6" customFormat="1" ht="156.75" customHeight="1" x14ac:dyDescent="0.25">
      <c r="B56" s="35" t="s">
        <v>235</v>
      </c>
      <c r="C56" s="35" t="s">
        <v>236</v>
      </c>
      <c r="D56" s="32" t="s">
        <v>237</v>
      </c>
      <c r="E56" s="32" t="s">
        <v>93</v>
      </c>
      <c r="F56" s="32" t="s">
        <v>180</v>
      </c>
      <c r="G56" s="32" t="s">
        <v>94</v>
      </c>
      <c r="H56" s="32" t="s">
        <v>234</v>
      </c>
      <c r="I56" s="35" t="s">
        <v>64</v>
      </c>
      <c r="J56" s="35" t="s">
        <v>65</v>
      </c>
      <c r="K56" s="35" t="s">
        <v>87</v>
      </c>
      <c r="L56" s="35" t="s">
        <v>87</v>
      </c>
      <c r="M56" s="35" t="s">
        <v>66</v>
      </c>
      <c r="N56" s="36" t="s">
        <v>209</v>
      </c>
      <c r="O56" s="36">
        <v>2020</v>
      </c>
      <c r="P56" s="32">
        <v>322662</v>
      </c>
      <c r="Q56" s="32">
        <v>165122</v>
      </c>
      <c r="R56" s="32">
        <v>0</v>
      </c>
      <c r="S56" s="32">
        <f t="shared" si="0"/>
        <v>157540</v>
      </c>
    </row>
    <row r="57" spans="2:24" s="33" customFormat="1" ht="117.75" customHeight="1" x14ac:dyDescent="0.25">
      <c r="B57" s="35" t="s">
        <v>240</v>
      </c>
      <c r="C57" s="35" t="s">
        <v>241</v>
      </c>
      <c r="D57" s="32" t="s">
        <v>242</v>
      </c>
      <c r="E57" s="32" t="s">
        <v>152</v>
      </c>
      <c r="F57" s="32" t="s">
        <v>180</v>
      </c>
      <c r="G57" s="32" t="s">
        <v>153</v>
      </c>
      <c r="H57" s="32" t="s">
        <v>234</v>
      </c>
      <c r="I57" s="35" t="s">
        <v>64</v>
      </c>
      <c r="J57" s="35" t="s">
        <v>65</v>
      </c>
      <c r="K57" s="35" t="s">
        <v>87</v>
      </c>
      <c r="L57" s="35" t="s">
        <v>87</v>
      </c>
      <c r="M57" s="35" t="s">
        <v>66</v>
      </c>
      <c r="N57" s="36" t="s">
        <v>182</v>
      </c>
      <c r="O57" s="36">
        <v>2020</v>
      </c>
      <c r="P57" s="32">
        <v>206061.75</v>
      </c>
      <c r="Q57" s="32">
        <v>71645</v>
      </c>
      <c r="R57" s="32">
        <v>0</v>
      </c>
      <c r="S57" s="29">
        <f t="shared" si="0"/>
        <v>134416.75</v>
      </c>
      <c r="T57" s="6"/>
      <c r="U57" s="6"/>
      <c r="V57" s="6"/>
      <c r="W57" s="6"/>
      <c r="X57" s="6"/>
    </row>
    <row r="58" spans="2:24" s="6" customFormat="1" ht="102.75" customHeight="1" x14ac:dyDescent="0.25">
      <c r="B58" s="123" t="s">
        <v>243</v>
      </c>
      <c r="C58" s="123" t="s">
        <v>244</v>
      </c>
      <c r="D58" s="125" t="s">
        <v>245</v>
      </c>
      <c r="E58" s="125" t="s">
        <v>102</v>
      </c>
      <c r="F58" s="125" t="s">
        <v>246</v>
      </c>
      <c r="G58" s="125" t="s">
        <v>103</v>
      </c>
      <c r="H58" s="125" t="s">
        <v>234</v>
      </c>
      <c r="I58" s="123" t="s">
        <v>86</v>
      </c>
      <c r="J58" s="123" t="s">
        <v>30</v>
      </c>
      <c r="K58" s="123" t="s">
        <v>87</v>
      </c>
      <c r="L58" s="123" t="s">
        <v>87</v>
      </c>
      <c r="M58" s="123" t="s">
        <v>66</v>
      </c>
      <c r="N58" s="126" t="s">
        <v>182</v>
      </c>
      <c r="O58" s="126">
        <v>2020</v>
      </c>
      <c r="P58" s="125">
        <v>124320.76</v>
      </c>
      <c r="Q58" s="125">
        <v>71285</v>
      </c>
      <c r="R58" s="125">
        <v>0</v>
      </c>
      <c r="S58" s="125">
        <f t="shared" si="0"/>
        <v>53035.759999999995</v>
      </c>
    </row>
    <row r="59" spans="2:24" s="120" customFormat="1" ht="102.75" customHeight="1" x14ac:dyDescent="0.25">
      <c r="B59" s="35" t="s">
        <v>974</v>
      </c>
      <c r="C59" s="35" t="s">
        <v>975</v>
      </c>
      <c r="D59" s="32" t="s">
        <v>976</v>
      </c>
      <c r="E59" s="32" t="s">
        <v>186</v>
      </c>
      <c r="F59" s="32" t="s">
        <v>246</v>
      </c>
      <c r="G59" s="32" t="s">
        <v>103</v>
      </c>
      <c r="H59" s="32" t="s">
        <v>234</v>
      </c>
      <c r="I59" s="35" t="s">
        <v>86</v>
      </c>
      <c r="J59" s="35" t="s">
        <v>87</v>
      </c>
      <c r="K59" s="35" t="s">
        <v>87</v>
      </c>
      <c r="L59" s="35" t="s">
        <v>87</v>
      </c>
      <c r="M59" s="35" t="s">
        <v>66</v>
      </c>
      <c r="N59" s="36" t="s">
        <v>972</v>
      </c>
      <c r="O59" s="36">
        <v>2021</v>
      </c>
      <c r="P59" s="32">
        <f>Q59+R59+S59</f>
        <v>48964</v>
      </c>
      <c r="Q59" s="32">
        <v>41619</v>
      </c>
      <c r="R59" s="32">
        <v>0</v>
      </c>
      <c r="S59" s="32">
        <v>7345</v>
      </c>
    </row>
    <row r="60" spans="2:24" s="120" customFormat="1" ht="120" customHeight="1" x14ac:dyDescent="0.25">
      <c r="B60" s="35" t="s">
        <v>987</v>
      </c>
      <c r="C60" s="35" t="s">
        <v>988</v>
      </c>
      <c r="D60" s="32" t="s">
        <v>989</v>
      </c>
      <c r="E60" s="32" t="s">
        <v>93</v>
      </c>
      <c r="F60" s="32" t="s">
        <v>246</v>
      </c>
      <c r="G60" s="32" t="s">
        <v>93</v>
      </c>
      <c r="H60" s="32" t="s">
        <v>234</v>
      </c>
      <c r="I60" s="35" t="s">
        <v>86</v>
      </c>
      <c r="J60" s="35" t="s">
        <v>87</v>
      </c>
      <c r="K60" s="35" t="s">
        <v>87</v>
      </c>
      <c r="L60" s="35" t="s">
        <v>87</v>
      </c>
      <c r="M60" s="35" t="s">
        <v>87</v>
      </c>
      <c r="N60" s="36">
        <v>2020</v>
      </c>
      <c r="O60" s="36">
        <v>2021</v>
      </c>
      <c r="P60" s="32">
        <f>Q60+R60+S60</f>
        <v>102130.48999999999</v>
      </c>
      <c r="Q60" s="32">
        <v>57588</v>
      </c>
      <c r="R60" s="32">
        <v>0</v>
      </c>
      <c r="S60" s="32">
        <v>44542.49</v>
      </c>
    </row>
    <row r="61" spans="2:24" s="6" customFormat="1" ht="68.25" customHeight="1" x14ac:dyDescent="0.25">
      <c r="B61" s="27" t="s">
        <v>247</v>
      </c>
      <c r="C61" s="27"/>
      <c r="D61" s="27" t="s">
        <v>248</v>
      </c>
      <c r="E61" s="27"/>
      <c r="F61" s="27"/>
      <c r="G61" s="27"/>
      <c r="H61" s="27"/>
      <c r="I61" s="27"/>
      <c r="J61" s="27"/>
      <c r="K61" s="27"/>
      <c r="L61" s="27"/>
      <c r="M61" s="27"/>
      <c r="N61" s="27"/>
      <c r="O61" s="27"/>
      <c r="P61" s="116">
        <f>Q61+R61+S61</f>
        <v>1568296.06</v>
      </c>
      <c r="Q61" s="116">
        <f>Q63+Q64+Q65+Q66</f>
        <v>1333052</v>
      </c>
      <c r="R61" s="116">
        <f t="shared" ref="R61:S61" si="5">R63+R64+R65+R66</f>
        <v>0</v>
      </c>
      <c r="S61" s="116">
        <f t="shared" si="5"/>
        <v>235244.06</v>
      </c>
    </row>
    <row r="62" spans="2:24" s="6" customFormat="1" ht="15.75" hidden="1" customHeight="1" x14ac:dyDescent="0.25">
      <c r="B62" s="35"/>
      <c r="C62" s="35"/>
      <c r="D62" s="29"/>
      <c r="E62" s="29"/>
      <c r="F62" s="29"/>
      <c r="G62" s="29"/>
      <c r="H62" s="29"/>
      <c r="I62" s="35"/>
      <c r="J62" s="35"/>
      <c r="K62" s="35"/>
      <c r="L62" s="35"/>
      <c r="M62" s="35"/>
      <c r="N62" s="36"/>
      <c r="O62" s="36"/>
      <c r="P62" s="32"/>
      <c r="Q62" s="32"/>
      <c r="R62" s="32"/>
      <c r="S62" s="29"/>
    </row>
    <row r="63" spans="2:24" s="33" customFormat="1" ht="53.25" customHeight="1" x14ac:dyDescent="0.25">
      <c r="B63" s="35" t="s">
        <v>249</v>
      </c>
      <c r="C63" s="35" t="s">
        <v>250</v>
      </c>
      <c r="D63" s="32" t="s">
        <v>251</v>
      </c>
      <c r="E63" s="32" t="s">
        <v>145</v>
      </c>
      <c r="F63" s="32" t="s">
        <v>180</v>
      </c>
      <c r="G63" s="32" t="s">
        <v>208</v>
      </c>
      <c r="H63" s="32" t="s">
        <v>252</v>
      </c>
      <c r="I63" s="35" t="s">
        <v>148</v>
      </c>
      <c r="J63" s="35" t="s">
        <v>65</v>
      </c>
      <c r="K63" s="35" t="s">
        <v>87</v>
      </c>
      <c r="L63" s="35" t="s">
        <v>87</v>
      </c>
      <c r="M63" s="35" t="s">
        <v>66</v>
      </c>
      <c r="N63" s="36" t="s">
        <v>67</v>
      </c>
      <c r="O63" s="36">
        <v>2017</v>
      </c>
      <c r="P63" s="32">
        <v>20000</v>
      </c>
      <c r="Q63" s="32">
        <v>17000</v>
      </c>
      <c r="R63" s="32">
        <v>0</v>
      </c>
      <c r="S63" s="29">
        <f t="shared" si="0"/>
        <v>3000</v>
      </c>
      <c r="T63" s="6"/>
      <c r="U63" s="6"/>
      <c r="V63" s="6"/>
      <c r="W63" s="6"/>
      <c r="X63" s="6"/>
    </row>
    <row r="64" spans="2:24" s="33" customFormat="1" ht="78" customHeight="1" x14ac:dyDescent="0.25">
      <c r="B64" s="123" t="s">
        <v>253</v>
      </c>
      <c r="C64" s="123" t="s">
        <v>254</v>
      </c>
      <c r="D64" s="125" t="s">
        <v>255</v>
      </c>
      <c r="E64" s="125" t="s">
        <v>145</v>
      </c>
      <c r="F64" s="125" t="s">
        <v>180</v>
      </c>
      <c r="G64" s="125" t="s">
        <v>146</v>
      </c>
      <c r="H64" s="125" t="s">
        <v>256</v>
      </c>
      <c r="I64" s="123" t="s">
        <v>64</v>
      </c>
      <c r="J64" s="123" t="s">
        <v>65</v>
      </c>
      <c r="K64" s="123" t="s">
        <v>87</v>
      </c>
      <c r="L64" s="123" t="s">
        <v>87</v>
      </c>
      <c r="M64" s="123" t="s">
        <v>66</v>
      </c>
      <c r="N64" s="126">
        <v>2020</v>
      </c>
      <c r="O64" s="126">
        <v>2022</v>
      </c>
      <c r="P64" s="125">
        <v>859809</v>
      </c>
      <c r="Q64" s="125">
        <v>730838</v>
      </c>
      <c r="R64" s="125">
        <v>0</v>
      </c>
      <c r="S64" s="125">
        <f t="shared" si="0"/>
        <v>128971</v>
      </c>
      <c r="T64" s="6"/>
      <c r="U64" s="6"/>
      <c r="V64" s="6"/>
      <c r="W64" s="6"/>
      <c r="X64" s="6"/>
    </row>
    <row r="65" spans="2:26" s="33" customFormat="1" ht="62.25" customHeight="1" x14ac:dyDescent="0.25">
      <c r="B65" s="35" t="s">
        <v>257</v>
      </c>
      <c r="C65" s="32" t="s">
        <v>258</v>
      </c>
      <c r="D65" s="32" t="s">
        <v>259</v>
      </c>
      <c r="E65" s="32" t="s">
        <v>152</v>
      </c>
      <c r="F65" s="32" t="s">
        <v>180</v>
      </c>
      <c r="G65" s="32" t="s">
        <v>204</v>
      </c>
      <c r="H65" s="32" t="s">
        <v>260</v>
      </c>
      <c r="I65" s="32" t="s">
        <v>148</v>
      </c>
      <c r="J65" s="35" t="s">
        <v>66</v>
      </c>
      <c r="K65" s="35" t="s">
        <v>87</v>
      </c>
      <c r="L65" s="35" t="s">
        <v>87</v>
      </c>
      <c r="M65" s="35" t="s">
        <v>66</v>
      </c>
      <c r="N65" s="31" t="s">
        <v>78</v>
      </c>
      <c r="O65" s="32">
        <v>2017</v>
      </c>
      <c r="P65" s="32">
        <v>15700</v>
      </c>
      <c r="Q65" s="32">
        <v>13345</v>
      </c>
      <c r="R65" s="32">
        <v>0</v>
      </c>
      <c r="S65" s="29">
        <f t="shared" si="0"/>
        <v>2355</v>
      </c>
      <c r="T65" s="6"/>
      <c r="U65" s="6"/>
      <c r="V65" s="6"/>
      <c r="W65" s="6"/>
      <c r="X65" s="6"/>
    </row>
    <row r="66" spans="2:26" s="33" customFormat="1" ht="65.25" customHeight="1" x14ac:dyDescent="0.25">
      <c r="B66" s="35" t="s">
        <v>261</v>
      </c>
      <c r="C66" s="35" t="s">
        <v>262</v>
      </c>
      <c r="D66" s="32" t="s">
        <v>984</v>
      </c>
      <c r="E66" s="32" t="s">
        <v>152</v>
      </c>
      <c r="F66" s="32" t="s">
        <v>180</v>
      </c>
      <c r="G66" s="32" t="s">
        <v>204</v>
      </c>
      <c r="H66" s="32" t="s">
        <v>256</v>
      </c>
      <c r="I66" s="35" t="s">
        <v>64</v>
      </c>
      <c r="J66" s="35" t="s">
        <v>66</v>
      </c>
      <c r="K66" s="35" t="s">
        <v>87</v>
      </c>
      <c r="L66" s="35" t="s">
        <v>87</v>
      </c>
      <c r="M66" s="35" t="s">
        <v>66</v>
      </c>
      <c r="N66" s="36">
        <v>2021</v>
      </c>
      <c r="O66" s="36">
        <v>2022</v>
      </c>
      <c r="P66" s="57">
        <f>Q66+S66</f>
        <v>672787.06</v>
      </c>
      <c r="Q66" s="32">
        <v>571869</v>
      </c>
      <c r="R66" s="32"/>
      <c r="S66" s="57">
        <v>100918.06</v>
      </c>
      <c r="T66" s="6"/>
      <c r="U66" s="6"/>
      <c r="V66" s="6"/>
      <c r="W66" s="6"/>
      <c r="X66" s="6"/>
    </row>
    <row r="67" spans="2:26" s="6" customFormat="1" ht="111" customHeight="1" x14ac:dyDescent="0.25">
      <c r="B67" s="27" t="s">
        <v>263</v>
      </c>
      <c r="C67" s="27"/>
      <c r="D67" s="27" t="s">
        <v>264</v>
      </c>
      <c r="E67" s="27"/>
      <c r="F67" s="27"/>
      <c r="G67" s="27"/>
      <c r="H67" s="27"/>
      <c r="I67" s="27"/>
      <c r="J67" s="27"/>
      <c r="K67" s="27"/>
      <c r="L67" s="27"/>
      <c r="M67" s="27"/>
      <c r="N67" s="27"/>
      <c r="O67" s="27"/>
      <c r="P67" s="116">
        <f>P69</f>
        <v>1191647</v>
      </c>
      <c r="Q67" s="116">
        <f>Q69</f>
        <v>1012900</v>
      </c>
      <c r="R67" s="116">
        <f>R69</f>
        <v>0</v>
      </c>
      <c r="S67" s="116">
        <f>S69</f>
        <v>178747</v>
      </c>
    </row>
    <row r="68" spans="2:26" s="6" customFormat="1" ht="18.75" hidden="1" customHeight="1" x14ac:dyDescent="0.25">
      <c r="B68" s="35"/>
      <c r="C68" s="35"/>
      <c r="D68" s="29"/>
      <c r="E68" s="29"/>
      <c r="F68" s="29"/>
      <c r="G68" s="29"/>
      <c r="H68" s="29"/>
      <c r="I68" s="35"/>
      <c r="J68" s="35"/>
      <c r="K68" s="35"/>
      <c r="L68" s="35"/>
      <c r="M68" s="35"/>
      <c r="N68" s="36"/>
      <c r="O68" s="36"/>
      <c r="P68" s="32"/>
      <c r="Q68" s="32"/>
      <c r="R68" s="32"/>
      <c r="S68" s="29"/>
    </row>
    <row r="69" spans="2:26" s="6" customFormat="1" ht="101.25" customHeight="1" x14ac:dyDescent="0.25">
      <c r="B69" s="35" t="s">
        <v>265</v>
      </c>
      <c r="C69" s="35" t="s">
        <v>266</v>
      </c>
      <c r="D69" s="29" t="s">
        <v>267</v>
      </c>
      <c r="E69" s="29" t="s">
        <v>152</v>
      </c>
      <c r="F69" s="29" t="s">
        <v>180</v>
      </c>
      <c r="G69" s="29" t="s">
        <v>204</v>
      </c>
      <c r="H69" s="29" t="s">
        <v>268</v>
      </c>
      <c r="I69" s="35" t="s">
        <v>64</v>
      </c>
      <c r="J69" s="35" t="s">
        <v>66</v>
      </c>
      <c r="K69" s="35" t="s">
        <v>87</v>
      </c>
      <c r="L69" s="35" t="s">
        <v>87</v>
      </c>
      <c r="M69" s="35" t="s">
        <v>66</v>
      </c>
      <c r="N69" s="36" t="s">
        <v>189</v>
      </c>
      <c r="O69" s="36">
        <v>2021</v>
      </c>
      <c r="P69" s="32">
        <v>1191647</v>
      </c>
      <c r="Q69" s="32">
        <v>1012900</v>
      </c>
      <c r="R69" s="32">
        <v>0</v>
      </c>
      <c r="S69" s="29">
        <f t="shared" si="0"/>
        <v>178747</v>
      </c>
    </row>
    <row r="70" spans="2:26" s="6" customFormat="1" ht="45" customHeight="1" x14ac:dyDescent="0.25">
      <c r="B70" s="21" t="s">
        <v>269</v>
      </c>
      <c r="C70" s="21"/>
      <c r="D70" s="21" t="s">
        <v>270</v>
      </c>
      <c r="E70" s="21"/>
      <c r="F70" s="21"/>
      <c r="G70" s="21"/>
      <c r="H70" s="21"/>
      <c r="I70" s="21"/>
      <c r="J70" s="21"/>
      <c r="K70" s="21"/>
      <c r="L70" s="21"/>
      <c r="M70" s="21"/>
      <c r="N70" s="21"/>
      <c r="O70" s="21"/>
      <c r="P70" s="93"/>
      <c r="Q70" s="93"/>
      <c r="R70" s="93"/>
      <c r="S70" s="93"/>
    </row>
    <row r="71" spans="2:26" s="6" customFormat="1" ht="84" customHeight="1" x14ac:dyDescent="0.25">
      <c r="B71" s="22" t="s">
        <v>271</v>
      </c>
      <c r="C71" s="23"/>
      <c r="D71" s="24" t="s">
        <v>272</v>
      </c>
      <c r="E71" s="23"/>
      <c r="F71" s="22"/>
      <c r="G71" s="23"/>
      <c r="H71" s="24"/>
      <c r="I71" s="23"/>
      <c r="J71" s="22"/>
      <c r="K71" s="22"/>
      <c r="L71" s="23"/>
      <c r="M71" s="23"/>
      <c r="N71" s="23"/>
      <c r="O71" s="22"/>
      <c r="P71" s="55"/>
      <c r="Q71" s="56"/>
      <c r="R71" s="94"/>
      <c r="S71" s="94"/>
    </row>
    <row r="72" spans="2:26" s="6" customFormat="1" ht="66" customHeight="1" x14ac:dyDescent="0.25">
      <c r="B72" s="26" t="s">
        <v>273</v>
      </c>
      <c r="C72" s="26"/>
      <c r="D72" s="26" t="s">
        <v>274</v>
      </c>
      <c r="E72" s="26"/>
      <c r="F72" s="26"/>
      <c r="G72" s="26"/>
      <c r="H72" s="26"/>
      <c r="I72" s="26"/>
      <c r="J72" s="26"/>
      <c r="K72" s="26"/>
      <c r="L72" s="26"/>
      <c r="M72" s="26"/>
      <c r="N72" s="26"/>
      <c r="O72" s="26"/>
      <c r="P72" s="52"/>
      <c r="Q72" s="52"/>
      <c r="R72" s="52"/>
      <c r="S72" s="52"/>
    </row>
    <row r="73" spans="2:26" s="6" customFormat="1" ht="78.75" customHeight="1" x14ac:dyDescent="0.25">
      <c r="B73" s="27" t="s">
        <v>275</v>
      </c>
      <c r="C73" s="27"/>
      <c r="D73" s="27" t="s">
        <v>276</v>
      </c>
      <c r="E73" s="27"/>
      <c r="F73" s="27"/>
      <c r="G73" s="27"/>
      <c r="H73" s="27"/>
      <c r="I73" s="27"/>
      <c r="J73" s="27"/>
      <c r="K73" s="27"/>
      <c r="L73" s="27"/>
      <c r="M73" s="27"/>
      <c r="N73" s="27"/>
      <c r="O73" s="27"/>
      <c r="P73" s="116">
        <f>P74+P75+P76+P77</f>
        <v>1399306.99</v>
      </c>
      <c r="Q73" s="116">
        <f t="shared" ref="Q73:S73" si="6">Q74+Q75+Q76+Q77</f>
        <v>1110606.43</v>
      </c>
      <c r="R73" s="116">
        <f t="shared" si="6"/>
        <v>0</v>
      </c>
      <c r="S73" s="116">
        <f t="shared" si="6"/>
        <v>288700.56000000006</v>
      </c>
    </row>
    <row r="74" spans="2:26" s="6" customFormat="1" ht="103.5" customHeight="1" x14ac:dyDescent="0.25">
      <c r="B74" s="35" t="s">
        <v>277</v>
      </c>
      <c r="C74" s="35" t="s">
        <v>278</v>
      </c>
      <c r="D74" s="29" t="s">
        <v>279</v>
      </c>
      <c r="E74" s="29" t="s">
        <v>60</v>
      </c>
      <c r="F74" s="29" t="s">
        <v>280</v>
      </c>
      <c r="G74" s="29" t="s">
        <v>62</v>
      </c>
      <c r="H74" s="29" t="s">
        <v>281</v>
      </c>
      <c r="I74" s="35" t="s">
        <v>64</v>
      </c>
      <c r="J74" s="35" t="s">
        <v>65</v>
      </c>
      <c r="K74" s="35" t="s">
        <v>87</v>
      </c>
      <c r="L74" s="35" t="s">
        <v>87</v>
      </c>
      <c r="M74" s="35" t="s">
        <v>66</v>
      </c>
      <c r="N74" s="36" t="s">
        <v>282</v>
      </c>
      <c r="O74" s="36">
        <v>2019</v>
      </c>
      <c r="P74" s="32">
        <v>493252.18</v>
      </c>
      <c r="Q74" s="32">
        <v>419264.35</v>
      </c>
      <c r="R74" s="32">
        <v>0</v>
      </c>
      <c r="S74" s="29">
        <f t="shared" si="0"/>
        <v>73987.830000000016</v>
      </c>
    </row>
    <row r="75" spans="2:26" s="6" customFormat="1" ht="125.25" customHeight="1" x14ac:dyDescent="0.25">
      <c r="B75" s="35" t="s">
        <v>283</v>
      </c>
      <c r="C75" s="35" t="s">
        <v>284</v>
      </c>
      <c r="D75" s="32" t="s">
        <v>285</v>
      </c>
      <c r="E75" s="32" t="s">
        <v>286</v>
      </c>
      <c r="F75" s="32" t="s">
        <v>287</v>
      </c>
      <c r="G75" s="32" t="s">
        <v>288</v>
      </c>
      <c r="H75" s="32" t="s">
        <v>281</v>
      </c>
      <c r="I75" s="35" t="s">
        <v>86</v>
      </c>
      <c r="J75" s="35" t="s">
        <v>30</v>
      </c>
      <c r="K75" s="35" t="s">
        <v>87</v>
      </c>
      <c r="L75" s="35" t="s">
        <v>87</v>
      </c>
      <c r="M75" s="35" t="s">
        <v>66</v>
      </c>
      <c r="N75" s="36" t="s">
        <v>289</v>
      </c>
      <c r="O75" s="36">
        <v>2019</v>
      </c>
      <c r="P75" s="32">
        <v>218310.91</v>
      </c>
      <c r="Q75" s="32">
        <v>185564.27</v>
      </c>
      <c r="R75" s="32">
        <v>0</v>
      </c>
      <c r="S75" s="32">
        <f t="shared" si="0"/>
        <v>32746.640000000014</v>
      </c>
    </row>
    <row r="76" spans="2:26" s="6" customFormat="1" ht="228" customHeight="1" x14ac:dyDescent="0.25">
      <c r="B76" s="35" t="s">
        <v>290</v>
      </c>
      <c r="C76" s="35" t="s">
        <v>291</v>
      </c>
      <c r="D76" s="29" t="s">
        <v>292</v>
      </c>
      <c r="E76" s="29" t="s">
        <v>93</v>
      </c>
      <c r="F76" s="29" t="s">
        <v>280</v>
      </c>
      <c r="G76" s="29" t="s">
        <v>293</v>
      </c>
      <c r="H76" s="29" t="s">
        <v>281</v>
      </c>
      <c r="I76" s="35" t="s">
        <v>64</v>
      </c>
      <c r="J76" s="35" t="s">
        <v>66</v>
      </c>
      <c r="K76" s="35" t="s">
        <v>87</v>
      </c>
      <c r="L76" s="35" t="s">
        <v>87</v>
      </c>
      <c r="M76" s="35" t="s">
        <v>66</v>
      </c>
      <c r="N76" s="36" t="s">
        <v>74</v>
      </c>
      <c r="O76" s="36">
        <v>2019</v>
      </c>
      <c r="P76" s="32">
        <v>270483.15000000002</v>
      </c>
      <c r="Q76" s="32">
        <v>221058</v>
      </c>
      <c r="R76" s="32">
        <v>0</v>
      </c>
      <c r="S76" s="29">
        <f t="shared" si="0"/>
        <v>49425.150000000023</v>
      </c>
    </row>
    <row r="77" spans="2:26" s="6" customFormat="1" ht="105.75" customHeight="1" x14ac:dyDescent="0.25">
      <c r="B77" s="35" t="s">
        <v>294</v>
      </c>
      <c r="C77" s="35" t="s">
        <v>295</v>
      </c>
      <c r="D77" s="32" t="s">
        <v>296</v>
      </c>
      <c r="E77" s="32" t="s">
        <v>186</v>
      </c>
      <c r="F77" s="32" t="s">
        <v>280</v>
      </c>
      <c r="G77" s="32" t="s">
        <v>187</v>
      </c>
      <c r="H77" s="32" t="s">
        <v>297</v>
      </c>
      <c r="I77" s="35" t="s">
        <v>64</v>
      </c>
      <c r="J77" s="35" t="s">
        <v>66</v>
      </c>
      <c r="K77" s="35" t="s">
        <v>87</v>
      </c>
      <c r="L77" s="35" t="s">
        <v>87</v>
      </c>
      <c r="M77" s="35" t="s">
        <v>66</v>
      </c>
      <c r="N77" s="36" t="s">
        <v>74</v>
      </c>
      <c r="O77" s="36">
        <v>2019</v>
      </c>
      <c r="P77" s="32">
        <v>417260.75</v>
      </c>
      <c r="Q77" s="32">
        <v>284719.81</v>
      </c>
      <c r="R77" s="32">
        <v>0</v>
      </c>
      <c r="S77" s="29">
        <f t="shared" si="0"/>
        <v>132540.94</v>
      </c>
    </row>
    <row r="78" spans="2:26" s="6" customFormat="1" ht="79.5" customHeight="1" x14ac:dyDescent="0.25">
      <c r="B78" s="26" t="s">
        <v>298</v>
      </c>
      <c r="C78" s="26"/>
      <c r="D78" s="26" t="s">
        <v>299</v>
      </c>
      <c r="E78" s="26"/>
      <c r="F78" s="26"/>
      <c r="G78" s="26"/>
      <c r="H78" s="26"/>
      <c r="I78" s="26"/>
      <c r="J78" s="26"/>
      <c r="K78" s="26"/>
      <c r="L78" s="26"/>
      <c r="M78" s="26"/>
      <c r="N78" s="26"/>
      <c r="O78" s="26"/>
      <c r="P78" s="52"/>
      <c r="Q78" s="52"/>
      <c r="R78" s="52"/>
      <c r="S78" s="52"/>
    </row>
    <row r="79" spans="2:26" s="6" customFormat="1" ht="119.25" customHeight="1" x14ac:dyDescent="0.25">
      <c r="B79" s="27" t="s">
        <v>300</v>
      </c>
      <c r="C79" s="27"/>
      <c r="D79" s="27" t="s">
        <v>301</v>
      </c>
      <c r="E79" s="27"/>
      <c r="F79" s="27"/>
      <c r="G79" s="27"/>
      <c r="H79" s="27"/>
      <c r="I79" s="27"/>
      <c r="J79" s="27"/>
      <c r="K79" s="27"/>
      <c r="L79" s="27"/>
      <c r="M79" s="27"/>
      <c r="N79" s="27"/>
      <c r="O79" s="27"/>
      <c r="P79" s="116">
        <f>Q79+R79+S79</f>
        <v>971293.24</v>
      </c>
      <c r="Q79" s="116">
        <f>Q80+Q81+Q82+Q83</f>
        <v>825598.65</v>
      </c>
      <c r="R79" s="116">
        <f t="shared" ref="R79:S79" si="7">R80+R81+R82+R83</f>
        <v>0</v>
      </c>
      <c r="S79" s="116">
        <f t="shared" si="7"/>
        <v>145694.59000000003</v>
      </c>
    </row>
    <row r="80" spans="2:26" s="6" customFormat="1" ht="17.25" hidden="1" customHeight="1" x14ac:dyDescent="0.25">
      <c r="B80" s="105"/>
      <c r="C80" s="105"/>
      <c r="D80" s="79"/>
      <c r="E80" s="79"/>
      <c r="F80" s="79"/>
      <c r="G80" s="79"/>
      <c r="H80" s="79"/>
      <c r="I80" s="105"/>
      <c r="J80" s="103"/>
      <c r="K80" s="103"/>
      <c r="L80" s="103"/>
      <c r="M80" s="103"/>
      <c r="N80" s="110"/>
      <c r="O80" s="110"/>
      <c r="P80" s="78"/>
      <c r="Q80" s="78"/>
      <c r="R80" s="111"/>
      <c r="S80" s="78"/>
      <c r="Z80" s="104"/>
    </row>
    <row r="81" spans="1:24" s="6" customFormat="1" ht="90" customHeight="1" x14ac:dyDescent="0.25">
      <c r="B81" s="35" t="s">
        <v>304</v>
      </c>
      <c r="C81" s="35" t="s">
        <v>305</v>
      </c>
      <c r="D81" s="32" t="s">
        <v>306</v>
      </c>
      <c r="E81" s="32" t="s">
        <v>138</v>
      </c>
      <c r="F81" s="32" t="s">
        <v>302</v>
      </c>
      <c r="G81" s="32" t="s">
        <v>307</v>
      </c>
      <c r="H81" s="32" t="s">
        <v>303</v>
      </c>
      <c r="I81" s="35" t="s">
        <v>86</v>
      </c>
      <c r="J81" s="35" t="s">
        <v>66</v>
      </c>
      <c r="K81" s="35" t="s">
        <v>87</v>
      </c>
      <c r="L81" s="35" t="s">
        <v>87</v>
      </c>
      <c r="M81" s="35" t="s">
        <v>66</v>
      </c>
      <c r="N81" s="36" t="s">
        <v>98</v>
      </c>
      <c r="O81" s="36">
        <v>2021</v>
      </c>
      <c r="P81" s="32">
        <v>332497.71000000002</v>
      </c>
      <c r="Q81" s="32">
        <v>282623.05</v>
      </c>
      <c r="R81" s="32">
        <v>0</v>
      </c>
      <c r="S81" s="29">
        <f t="shared" ref="S81:S149" si="8">P81-Q81-R81</f>
        <v>49874.660000000033</v>
      </c>
    </row>
    <row r="82" spans="1:24" s="120" customFormat="1" ht="90" customHeight="1" x14ac:dyDescent="0.25">
      <c r="B82" s="35" t="s">
        <v>967</v>
      </c>
      <c r="C82" s="35" t="s">
        <v>968</v>
      </c>
      <c r="D82" s="32" t="s">
        <v>969</v>
      </c>
      <c r="E82" s="32" t="s">
        <v>970</v>
      </c>
      <c r="F82" s="32" t="s">
        <v>302</v>
      </c>
      <c r="G82" s="32" t="s">
        <v>971</v>
      </c>
      <c r="H82" s="32" t="s">
        <v>303</v>
      </c>
      <c r="I82" s="35" t="s">
        <v>86</v>
      </c>
      <c r="J82" s="35" t="s">
        <v>66</v>
      </c>
      <c r="K82" s="35" t="s">
        <v>87</v>
      </c>
      <c r="L82" s="35" t="s">
        <v>87</v>
      </c>
      <c r="M82" s="35" t="s">
        <v>66</v>
      </c>
      <c r="N82" s="36" t="s">
        <v>972</v>
      </c>
      <c r="O82" s="36">
        <v>2022</v>
      </c>
      <c r="P82" s="32">
        <f>Q82+R82+S82</f>
        <v>340463.14</v>
      </c>
      <c r="Q82" s="32">
        <v>289393.07</v>
      </c>
      <c r="R82" s="32">
        <v>0</v>
      </c>
      <c r="S82" s="32">
        <v>51070.07</v>
      </c>
    </row>
    <row r="83" spans="1:24" s="6" customFormat="1" ht="116.25" customHeight="1" x14ac:dyDescent="0.25">
      <c r="B83" s="35" t="s">
        <v>977</v>
      </c>
      <c r="C83" s="35" t="s">
        <v>978</v>
      </c>
      <c r="D83" s="32" t="s">
        <v>979</v>
      </c>
      <c r="E83" s="32" t="s">
        <v>152</v>
      </c>
      <c r="F83" s="32" t="s">
        <v>980</v>
      </c>
      <c r="G83" s="32" t="s">
        <v>981</v>
      </c>
      <c r="H83" s="32" t="s">
        <v>303</v>
      </c>
      <c r="I83" s="35" t="s">
        <v>86</v>
      </c>
      <c r="J83" s="35" t="s">
        <v>66</v>
      </c>
      <c r="K83" s="35" t="s">
        <v>87</v>
      </c>
      <c r="L83" s="35" t="s">
        <v>87</v>
      </c>
      <c r="M83" s="35" t="s">
        <v>66</v>
      </c>
      <c r="N83" s="36" t="s">
        <v>982</v>
      </c>
      <c r="O83" s="36">
        <v>2022</v>
      </c>
      <c r="P83" s="32">
        <f>Q83+S83</f>
        <v>298332.39</v>
      </c>
      <c r="Q83" s="32">
        <v>253582.53</v>
      </c>
      <c r="R83" s="32">
        <v>0</v>
      </c>
      <c r="S83" s="32">
        <v>44749.86</v>
      </c>
    </row>
    <row r="84" spans="1:24" s="6" customFormat="1" ht="69" customHeight="1" x14ac:dyDescent="0.25">
      <c r="B84" s="22" t="s">
        <v>308</v>
      </c>
      <c r="C84" s="23"/>
      <c r="D84" s="24" t="s">
        <v>939</v>
      </c>
      <c r="E84" s="23"/>
      <c r="F84" s="22"/>
      <c r="G84" s="23"/>
      <c r="H84" s="24"/>
      <c r="I84" s="23"/>
      <c r="J84" s="22"/>
      <c r="K84" s="22"/>
      <c r="L84" s="23"/>
      <c r="M84" s="23"/>
      <c r="N84" s="23"/>
      <c r="O84" s="22"/>
      <c r="P84" s="55"/>
      <c r="Q84" s="56"/>
      <c r="R84" s="94"/>
      <c r="S84" s="94"/>
    </row>
    <row r="85" spans="1:24" s="6" customFormat="1" ht="147.75" customHeight="1" x14ac:dyDescent="0.25">
      <c r="B85" s="26" t="s">
        <v>309</v>
      </c>
      <c r="C85" s="26"/>
      <c r="D85" s="26" t="s">
        <v>310</v>
      </c>
      <c r="E85" s="26"/>
      <c r="F85" s="26"/>
      <c r="G85" s="26"/>
      <c r="H85" s="26" t="s">
        <v>220</v>
      </c>
      <c r="I85" s="26"/>
      <c r="J85" s="26"/>
      <c r="K85" s="26"/>
      <c r="L85" s="26"/>
      <c r="M85" s="26"/>
      <c r="N85" s="26"/>
      <c r="O85" s="26"/>
      <c r="P85" s="52"/>
      <c r="Q85" s="52"/>
      <c r="R85" s="52"/>
      <c r="S85" s="52"/>
    </row>
    <row r="86" spans="1:24" s="6" customFormat="1" ht="147" customHeight="1" x14ac:dyDescent="0.25">
      <c r="B86" s="27" t="s">
        <v>311</v>
      </c>
      <c r="C86" s="27"/>
      <c r="D86" s="27" t="s">
        <v>312</v>
      </c>
      <c r="E86" s="27"/>
      <c r="F86" s="27"/>
      <c r="G86" s="27"/>
      <c r="H86" s="27"/>
      <c r="I86" s="27"/>
      <c r="J86" s="27"/>
      <c r="K86" s="27"/>
      <c r="L86" s="27"/>
      <c r="M86" s="27"/>
      <c r="N86" s="27"/>
      <c r="O86" s="27"/>
      <c r="P86" s="117">
        <f>SUM(P87:P97)</f>
        <v>14893271.4</v>
      </c>
      <c r="Q86" s="117">
        <f t="shared" ref="Q86:S86" si="9">SUM(Q87:Q97)</f>
        <v>8830993.7300000004</v>
      </c>
      <c r="R86" s="117">
        <f t="shared" si="9"/>
        <v>0</v>
      </c>
      <c r="S86" s="117">
        <f t="shared" si="9"/>
        <v>6062277.6700000009</v>
      </c>
      <c r="V86" s="38"/>
    </row>
    <row r="87" spans="1:24" s="6" customFormat="1" ht="104.25" customHeight="1" x14ac:dyDescent="0.25">
      <c r="B87" s="35" t="s">
        <v>313</v>
      </c>
      <c r="C87" s="35" t="s">
        <v>314</v>
      </c>
      <c r="D87" s="29" t="s">
        <v>315</v>
      </c>
      <c r="E87" s="29" t="s">
        <v>316</v>
      </c>
      <c r="F87" s="29" t="s">
        <v>317</v>
      </c>
      <c r="G87" s="29" t="s">
        <v>162</v>
      </c>
      <c r="H87" s="29" t="s">
        <v>318</v>
      </c>
      <c r="I87" s="35" t="s">
        <v>64</v>
      </c>
      <c r="J87" s="35" t="s">
        <v>66</v>
      </c>
      <c r="K87" s="35" t="s">
        <v>87</v>
      </c>
      <c r="L87" s="35" t="s">
        <v>87</v>
      </c>
      <c r="M87" s="35" t="s">
        <v>66</v>
      </c>
      <c r="N87" s="36" t="s">
        <v>126</v>
      </c>
      <c r="O87" s="36">
        <v>2019</v>
      </c>
      <c r="P87" s="32">
        <v>1392800</v>
      </c>
      <c r="Q87" s="32">
        <v>789008.78</v>
      </c>
      <c r="R87" s="32">
        <v>0</v>
      </c>
      <c r="S87" s="29">
        <f t="shared" si="8"/>
        <v>603791.22</v>
      </c>
    </row>
    <row r="88" spans="1:24" s="6" customFormat="1" ht="112.5" customHeight="1" x14ac:dyDescent="0.25">
      <c r="B88" s="35" t="s">
        <v>319</v>
      </c>
      <c r="C88" s="35" t="s">
        <v>320</v>
      </c>
      <c r="D88" s="32" t="s">
        <v>321</v>
      </c>
      <c r="E88" s="32" t="s">
        <v>322</v>
      </c>
      <c r="F88" s="32" t="s">
        <v>317</v>
      </c>
      <c r="G88" s="32" t="s">
        <v>187</v>
      </c>
      <c r="H88" s="32" t="s">
        <v>318</v>
      </c>
      <c r="I88" s="35" t="s">
        <v>64</v>
      </c>
      <c r="J88" s="35" t="s">
        <v>66</v>
      </c>
      <c r="K88" s="35" t="s">
        <v>87</v>
      </c>
      <c r="L88" s="35" t="s">
        <v>87</v>
      </c>
      <c r="M88" s="35" t="s">
        <v>66</v>
      </c>
      <c r="N88" s="36" t="s">
        <v>67</v>
      </c>
      <c r="O88" s="36">
        <v>2020</v>
      </c>
      <c r="P88" s="32">
        <v>1229574.68</v>
      </c>
      <c r="Q88" s="32">
        <v>823834.4</v>
      </c>
      <c r="R88" s="32">
        <v>0</v>
      </c>
      <c r="S88" s="29">
        <f t="shared" si="8"/>
        <v>405740.27999999991</v>
      </c>
    </row>
    <row r="89" spans="1:24" s="6" customFormat="1" ht="66.75" customHeight="1" x14ac:dyDescent="0.25">
      <c r="B89" s="35" t="s">
        <v>323</v>
      </c>
      <c r="C89" s="35" t="s">
        <v>324</v>
      </c>
      <c r="D89" s="32" t="s">
        <v>325</v>
      </c>
      <c r="E89" s="32" t="s">
        <v>326</v>
      </c>
      <c r="F89" s="32" t="s">
        <v>317</v>
      </c>
      <c r="G89" s="32" t="s">
        <v>146</v>
      </c>
      <c r="H89" s="32" t="s">
        <v>318</v>
      </c>
      <c r="I89" s="35" t="s">
        <v>64</v>
      </c>
      <c r="J89" s="35" t="s">
        <v>65</v>
      </c>
      <c r="K89" s="35" t="s">
        <v>87</v>
      </c>
      <c r="L89" s="35" t="s">
        <v>87</v>
      </c>
      <c r="M89" s="35" t="s">
        <v>66</v>
      </c>
      <c r="N89" s="36" t="s">
        <v>126</v>
      </c>
      <c r="O89" s="36">
        <v>2018</v>
      </c>
      <c r="P89" s="32">
        <v>3744065.92</v>
      </c>
      <c r="Q89" s="32">
        <v>1713584.68</v>
      </c>
      <c r="R89" s="32">
        <v>0</v>
      </c>
      <c r="S89" s="32">
        <f t="shared" si="8"/>
        <v>2030481.24</v>
      </c>
    </row>
    <row r="90" spans="1:24" s="6" customFormat="1" ht="128.25" customHeight="1" x14ac:dyDescent="0.25">
      <c r="B90" s="35" t="s">
        <v>327</v>
      </c>
      <c r="C90" s="35" t="s">
        <v>328</v>
      </c>
      <c r="D90" s="32" t="s">
        <v>329</v>
      </c>
      <c r="E90" s="32" t="s">
        <v>330</v>
      </c>
      <c r="F90" s="32" t="s">
        <v>317</v>
      </c>
      <c r="G90" s="32" t="s">
        <v>73</v>
      </c>
      <c r="H90" s="32" t="s">
        <v>318</v>
      </c>
      <c r="I90" s="35" t="s">
        <v>64</v>
      </c>
      <c r="J90" s="35" t="s">
        <v>66</v>
      </c>
      <c r="K90" s="35" t="s">
        <v>87</v>
      </c>
      <c r="L90" s="35" t="s">
        <v>87</v>
      </c>
      <c r="M90" s="35" t="s">
        <v>66</v>
      </c>
      <c r="N90" s="36" t="s">
        <v>126</v>
      </c>
      <c r="O90" s="36">
        <v>2019</v>
      </c>
      <c r="P90" s="32">
        <v>1665450</v>
      </c>
      <c r="Q90" s="32">
        <v>1110408</v>
      </c>
      <c r="R90" s="32">
        <v>0</v>
      </c>
      <c r="S90" s="29">
        <f t="shared" si="8"/>
        <v>555042</v>
      </c>
    </row>
    <row r="91" spans="1:24" s="6" customFormat="1" ht="102.75" customHeight="1" x14ac:dyDescent="0.25">
      <c r="B91" s="35" t="s">
        <v>331</v>
      </c>
      <c r="C91" s="35" t="s">
        <v>332</v>
      </c>
      <c r="D91" s="32" t="s">
        <v>333</v>
      </c>
      <c r="E91" s="32" t="s">
        <v>334</v>
      </c>
      <c r="F91" s="32" t="s">
        <v>317</v>
      </c>
      <c r="G91" s="32" t="s">
        <v>94</v>
      </c>
      <c r="H91" s="32" t="s">
        <v>318</v>
      </c>
      <c r="I91" s="35" t="s">
        <v>64</v>
      </c>
      <c r="J91" s="35" t="s">
        <v>66</v>
      </c>
      <c r="K91" s="35" t="s">
        <v>87</v>
      </c>
      <c r="L91" s="35" t="s">
        <v>87</v>
      </c>
      <c r="M91" s="35" t="s">
        <v>66</v>
      </c>
      <c r="N91" s="36" t="s">
        <v>126</v>
      </c>
      <c r="O91" s="36">
        <v>2019</v>
      </c>
      <c r="P91" s="32">
        <v>1226741.69</v>
      </c>
      <c r="Q91" s="32">
        <v>824798.84</v>
      </c>
      <c r="R91" s="32">
        <v>0</v>
      </c>
      <c r="S91" s="29">
        <f t="shared" si="8"/>
        <v>401942.85</v>
      </c>
    </row>
    <row r="92" spans="1:24" s="6" customFormat="1" ht="103.5" customHeight="1" x14ac:dyDescent="0.25">
      <c r="B92" s="35" t="s">
        <v>335</v>
      </c>
      <c r="C92" s="35" t="s">
        <v>336</v>
      </c>
      <c r="D92" s="32" t="s">
        <v>337</v>
      </c>
      <c r="E92" s="32" t="s">
        <v>338</v>
      </c>
      <c r="F92" s="32" t="s">
        <v>317</v>
      </c>
      <c r="G92" s="32" t="s">
        <v>204</v>
      </c>
      <c r="H92" s="32" t="s">
        <v>318</v>
      </c>
      <c r="I92" s="35" t="s">
        <v>64</v>
      </c>
      <c r="J92" s="35" t="s">
        <v>66</v>
      </c>
      <c r="K92" s="35" t="s">
        <v>87</v>
      </c>
      <c r="L92" s="35" t="s">
        <v>87</v>
      </c>
      <c r="M92" s="35" t="s">
        <v>66</v>
      </c>
      <c r="N92" s="36" t="s">
        <v>126</v>
      </c>
      <c r="O92" s="36">
        <v>2019</v>
      </c>
      <c r="P92" s="32">
        <v>2011598.52</v>
      </c>
      <c r="Q92" s="57">
        <v>1609278.82</v>
      </c>
      <c r="R92" s="32">
        <v>0</v>
      </c>
      <c r="S92" s="29">
        <f t="shared" si="8"/>
        <v>402319.69999999995</v>
      </c>
    </row>
    <row r="93" spans="1:24" s="6" customFormat="1" ht="128.25" customHeight="1" x14ac:dyDescent="0.25">
      <c r="B93" s="35" t="s">
        <v>339</v>
      </c>
      <c r="C93" s="35" t="s">
        <v>340</v>
      </c>
      <c r="D93" s="32" t="s">
        <v>341</v>
      </c>
      <c r="E93" s="32" t="s">
        <v>342</v>
      </c>
      <c r="F93" s="32" t="s">
        <v>317</v>
      </c>
      <c r="G93" s="32" t="s">
        <v>162</v>
      </c>
      <c r="H93" s="32" t="s">
        <v>318</v>
      </c>
      <c r="I93" s="35" t="s">
        <v>64</v>
      </c>
      <c r="J93" s="35" t="s">
        <v>66</v>
      </c>
      <c r="K93" s="35" t="s">
        <v>87</v>
      </c>
      <c r="L93" s="35" t="s">
        <v>87</v>
      </c>
      <c r="M93" s="35" t="s">
        <v>66</v>
      </c>
      <c r="N93" s="36" t="s">
        <v>104</v>
      </c>
      <c r="O93" s="36">
        <v>2021</v>
      </c>
      <c r="P93" s="32">
        <v>407141.75</v>
      </c>
      <c r="Q93" s="32">
        <v>169000</v>
      </c>
      <c r="R93" s="32">
        <v>0</v>
      </c>
      <c r="S93" s="29">
        <f t="shared" si="8"/>
        <v>238141.75</v>
      </c>
    </row>
    <row r="94" spans="1:24" s="6" customFormat="1" ht="102.75" customHeight="1" x14ac:dyDescent="0.25">
      <c r="B94" s="35" t="s">
        <v>343</v>
      </c>
      <c r="C94" s="35" t="s">
        <v>344</v>
      </c>
      <c r="D94" s="32" t="s">
        <v>345</v>
      </c>
      <c r="E94" s="32" t="s">
        <v>338</v>
      </c>
      <c r="F94" s="32" t="s">
        <v>317</v>
      </c>
      <c r="G94" s="32" t="s">
        <v>204</v>
      </c>
      <c r="H94" s="32" t="s">
        <v>318</v>
      </c>
      <c r="I94" s="35" t="s">
        <v>64</v>
      </c>
      <c r="J94" s="35" t="s">
        <v>66</v>
      </c>
      <c r="K94" s="35" t="s">
        <v>87</v>
      </c>
      <c r="L94" s="35" t="s">
        <v>87</v>
      </c>
      <c r="M94" s="35" t="s">
        <v>66</v>
      </c>
      <c r="N94" s="36" t="s">
        <v>122</v>
      </c>
      <c r="O94" s="36">
        <v>2021</v>
      </c>
      <c r="P94" s="57">
        <v>717269.99</v>
      </c>
      <c r="Q94" s="32">
        <v>573815.99</v>
      </c>
      <c r="R94" s="32">
        <v>0</v>
      </c>
      <c r="S94" s="57">
        <v>143454</v>
      </c>
    </row>
    <row r="95" spans="1:24" s="33" customFormat="1" ht="111.75" customHeight="1" x14ac:dyDescent="0.25">
      <c r="B95" s="35" t="s">
        <v>347</v>
      </c>
      <c r="C95" s="35" t="s">
        <v>348</v>
      </c>
      <c r="D95" s="32" t="s">
        <v>349</v>
      </c>
      <c r="E95" s="32" t="s">
        <v>330</v>
      </c>
      <c r="F95" s="32" t="s">
        <v>317</v>
      </c>
      <c r="G95" s="32" t="s">
        <v>73</v>
      </c>
      <c r="H95" s="32" t="s">
        <v>318</v>
      </c>
      <c r="I95" s="35" t="s">
        <v>64</v>
      </c>
      <c r="J95" s="35" t="s">
        <v>66</v>
      </c>
      <c r="K95" s="35" t="s">
        <v>87</v>
      </c>
      <c r="L95" s="35" t="s">
        <v>87</v>
      </c>
      <c r="M95" s="35" t="s">
        <v>66</v>
      </c>
      <c r="N95" s="36" t="s">
        <v>98</v>
      </c>
      <c r="O95" s="36">
        <v>2020</v>
      </c>
      <c r="P95" s="57">
        <v>1193327.6499999999</v>
      </c>
      <c r="Q95" s="32">
        <v>528530.03</v>
      </c>
      <c r="R95" s="32">
        <v>0</v>
      </c>
      <c r="S95" s="29">
        <f t="shared" si="8"/>
        <v>664797.61999999988</v>
      </c>
      <c r="T95" s="6"/>
      <c r="U95" s="6"/>
      <c r="V95" s="6"/>
      <c r="W95" s="6"/>
      <c r="X95" s="6"/>
    </row>
    <row r="96" spans="1:24" s="33" customFormat="1" ht="129.75" customHeight="1" x14ac:dyDescent="0.25">
      <c r="A96" s="33" t="s">
        <v>220</v>
      </c>
      <c r="B96" s="35" t="s">
        <v>350</v>
      </c>
      <c r="C96" s="35" t="s">
        <v>351</v>
      </c>
      <c r="D96" s="32" t="s">
        <v>352</v>
      </c>
      <c r="E96" s="32" t="s">
        <v>322</v>
      </c>
      <c r="F96" s="32" t="s">
        <v>317</v>
      </c>
      <c r="G96" s="32" t="s">
        <v>187</v>
      </c>
      <c r="H96" s="32" t="s">
        <v>318</v>
      </c>
      <c r="I96" s="35" t="s">
        <v>64</v>
      </c>
      <c r="J96" s="35" t="s">
        <v>66</v>
      </c>
      <c r="K96" s="35" t="s">
        <v>87</v>
      </c>
      <c r="L96" s="35" t="s">
        <v>87</v>
      </c>
      <c r="M96" s="35" t="s">
        <v>66</v>
      </c>
      <c r="N96" s="36" t="s">
        <v>346</v>
      </c>
      <c r="O96" s="36">
        <v>2021</v>
      </c>
      <c r="P96" s="57">
        <v>677199.48</v>
      </c>
      <c r="Q96" s="32">
        <v>375000</v>
      </c>
      <c r="R96" s="32">
        <v>0</v>
      </c>
      <c r="S96" s="29">
        <f t="shared" si="8"/>
        <v>302199.48</v>
      </c>
      <c r="T96" s="6"/>
      <c r="U96" s="6"/>
      <c r="V96" s="6"/>
      <c r="W96" s="6"/>
      <c r="X96" s="6"/>
    </row>
    <row r="97" spans="2:24" s="33" customFormat="1" ht="114.75" customHeight="1" x14ac:dyDescent="0.25">
      <c r="B97" s="35" t="s">
        <v>353</v>
      </c>
      <c r="C97" s="35" t="s">
        <v>354</v>
      </c>
      <c r="D97" s="32" t="s">
        <v>355</v>
      </c>
      <c r="E97" s="32" t="s">
        <v>334</v>
      </c>
      <c r="F97" s="32" t="s">
        <v>317</v>
      </c>
      <c r="G97" s="32" t="s">
        <v>293</v>
      </c>
      <c r="H97" s="32" t="s">
        <v>318</v>
      </c>
      <c r="I97" s="35" t="s">
        <v>64</v>
      </c>
      <c r="J97" s="35" t="s">
        <v>66</v>
      </c>
      <c r="K97" s="35" t="s">
        <v>87</v>
      </c>
      <c r="L97" s="35" t="s">
        <v>87</v>
      </c>
      <c r="M97" s="35" t="s">
        <v>66</v>
      </c>
      <c r="N97" s="36" t="s">
        <v>98</v>
      </c>
      <c r="O97" s="36">
        <v>2021</v>
      </c>
      <c r="P97" s="57">
        <v>628101.72</v>
      </c>
      <c r="Q97" s="32">
        <v>313734.19</v>
      </c>
      <c r="R97" s="32">
        <v>0</v>
      </c>
      <c r="S97" s="29">
        <f t="shared" si="8"/>
        <v>314367.52999999997</v>
      </c>
      <c r="T97" s="6"/>
      <c r="U97" s="6"/>
      <c r="V97" s="6"/>
      <c r="W97" s="6"/>
      <c r="X97" s="6"/>
    </row>
    <row r="98" spans="2:24" s="6" customFormat="1" ht="66" customHeight="1" x14ac:dyDescent="0.25">
      <c r="B98" s="27" t="s">
        <v>356</v>
      </c>
      <c r="C98" s="27"/>
      <c r="D98" s="27" t="s">
        <v>357</v>
      </c>
      <c r="E98" s="27"/>
      <c r="F98" s="27"/>
      <c r="G98" s="27"/>
      <c r="H98" s="27"/>
      <c r="I98" s="27"/>
      <c r="J98" s="27"/>
      <c r="K98" s="27"/>
      <c r="L98" s="27"/>
      <c r="M98" s="27"/>
      <c r="N98" s="27"/>
      <c r="O98" s="27"/>
      <c r="P98" s="116">
        <f>P99+P100</f>
        <v>2053631.87</v>
      </c>
      <c r="Q98" s="116">
        <f>Q99+Q100</f>
        <v>1745587.0899999999</v>
      </c>
      <c r="R98" s="116">
        <f>R99+R100</f>
        <v>0</v>
      </c>
      <c r="S98" s="116">
        <f>S99+S100</f>
        <v>308044.78000000003</v>
      </c>
    </row>
    <row r="99" spans="2:24" s="6" customFormat="1" ht="100.5" customHeight="1" x14ac:dyDescent="0.25">
      <c r="B99" s="35" t="s">
        <v>358</v>
      </c>
      <c r="C99" s="35" t="s">
        <v>359</v>
      </c>
      <c r="D99" s="32" t="s">
        <v>360</v>
      </c>
      <c r="E99" s="32" t="s">
        <v>361</v>
      </c>
      <c r="F99" s="32" t="s">
        <v>317</v>
      </c>
      <c r="G99" s="32" t="s">
        <v>153</v>
      </c>
      <c r="H99" s="32" t="s">
        <v>362</v>
      </c>
      <c r="I99" s="35" t="s">
        <v>64</v>
      </c>
      <c r="J99" s="35" t="s">
        <v>66</v>
      </c>
      <c r="K99" s="35" t="s">
        <v>87</v>
      </c>
      <c r="L99" s="35" t="s">
        <v>87</v>
      </c>
      <c r="M99" s="35" t="s">
        <v>66</v>
      </c>
      <c r="N99" s="36" t="s">
        <v>78</v>
      </c>
      <c r="O99" s="36">
        <v>2020</v>
      </c>
      <c r="P99" s="32">
        <v>1018412.87</v>
      </c>
      <c r="Q99" s="32">
        <v>865650.94</v>
      </c>
      <c r="R99" s="32">
        <v>0</v>
      </c>
      <c r="S99" s="29">
        <f t="shared" si="8"/>
        <v>152761.93000000005</v>
      </c>
    </row>
    <row r="100" spans="2:24" s="6" customFormat="1" ht="126.75" customHeight="1" x14ac:dyDescent="0.25">
      <c r="B100" s="35" t="s">
        <v>363</v>
      </c>
      <c r="C100" s="35" t="s">
        <v>364</v>
      </c>
      <c r="D100" s="32" t="s">
        <v>365</v>
      </c>
      <c r="E100" s="32" t="s">
        <v>366</v>
      </c>
      <c r="F100" s="32" t="s">
        <v>317</v>
      </c>
      <c r="G100" s="32" t="s">
        <v>208</v>
      </c>
      <c r="H100" s="32" t="s">
        <v>367</v>
      </c>
      <c r="I100" s="35" t="s">
        <v>64</v>
      </c>
      <c r="J100" s="35" t="s">
        <v>65</v>
      </c>
      <c r="K100" s="35" t="s">
        <v>87</v>
      </c>
      <c r="L100" s="35" t="s">
        <v>87</v>
      </c>
      <c r="M100" s="35" t="s">
        <v>66</v>
      </c>
      <c r="N100" s="36" t="s">
        <v>67</v>
      </c>
      <c r="O100" s="36">
        <v>2018</v>
      </c>
      <c r="P100" s="32">
        <v>1035219</v>
      </c>
      <c r="Q100" s="32">
        <v>879936.15</v>
      </c>
      <c r="R100" s="32">
        <v>0</v>
      </c>
      <c r="S100" s="29">
        <f t="shared" si="8"/>
        <v>155282.84999999998</v>
      </c>
    </row>
    <row r="101" spans="2:24" s="6" customFormat="1" ht="82.5" customHeight="1" x14ac:dyDescent="0.25">
      <c r="B101" s="27" t="s">
        <v>368</v>
      </c>
      <c r="C101" s="27"/>
      <c r="D101" s="27" t="s">
        <v>369</v>
      </c>
      <c r="E101" s="27"/>
      <c r="F101" s="27"/>
      <c r="G101" s="27"/>
      <c r="H101" s="27"/>
      <c r="I101" s="27"/>
      <c r="J101" s="27"/>
      <c r="K101" s="27"/>
      <c r="L101" s="27"/>
      <c r="M101" s="27"/>
      <c r="N101" s="27"/>
      <c r="O101" s="27"/>
      <c r="P101" s="116">
        <f>P102+P103+P104+P105+P106+P107</f>
        <v>3430764.9800000004</v>
      </c>
      <c r="Q101" s="116">
        <f t="shared" ref="Q101:S101" si="10">Q102+Q103+Q104+Q105+Q106+Q107</f>
        <v>2829075.55</v>
      </c>
      <c r="R101" s="116">
        <f t="shared" si="10"/>
        <v>0</v>
      </c>
      <c r="S101" s="116">
        <f t="shared" si="10"/>
        <v>601689.42999999993</v>
      </c>
    </row>
    <row r="102" spans="2:24" s="6" customFormat="1" ht="78.75" customHeight="1" x14ac:dyDescent="0.25">
      <c r="B102" s="35" t="s">
        <v>370</v>
      </c>
      <c r="C102" s="35" t="s">
        <v>371</v>
      </c>
      <c r="D102" s="32" t="s">
        <v>372</v>
      </c>
      <c r="E102" s="32" t="s">
        <v>145</v>
      </c>
      <c r="F102" s="32" t="s">
        <v>317</v>
      </c>
      <c r="G102" s="32" t="s">
        <v>146</v>
      </c>
      <c r="H102" s="32" t="s">
        <v>373</v>
      </c>
      <c r="I102" s="35" t="s">
        <v>64</v>
      </c>
      <c r="J102" s="35" t="s">
        <v>66</v>
      </c>
      <c r="K102" s="35" t="s">
        <v>87</v>
      </c>
      <c r="L102" s="35" t="s">
        <v>87</v>
      </c>
      <c r="M102" s="35" t="s">
        <v>66</v>
      </c>
      <c r="N102" s="36" t="s">
        <v>126</v>
      </c>
      <c r="O102" s="36">
        <v>2019</v>
      </c>
      <c r="P102" s="32">
        <v>670569.16</v>
      </c>
      <c r="Q102" s="32">
        <v>504770</v>
      </c>
      <c r="R102" s="32">
        <v>0</v>
      </c>
      <c r="S102" s="29">
        <f t="shared" si="8"/>
        <v>165799.16000000003</v>
      </c>
    </row>
    <row r="103" spans="2:24" s="6" customFormat="1" ht="153" customHeight="1" x14ac:dyDescent="0.25">
      <c r="B103" s="35" t="s">
        <v>374</v>
      </c>
      <c r="C103" s="35" t="s">
        <v>375</v>
      </c>
      <c r="D103" s="32" t="s">
        <v>376</v>
      </c>
      <c r="E103" s="32" t="s">
        <v>377</v>
      </c>
      <c r="F103" s="32" t="s">
        <v>317</v>
      </c>
      <c r="G103" s="32" t="s">
        <v>139</v>
      </c>
      <c r="H103" s="32" t="s">
        <v>378</v>
      </c>
      <c r="I103" s="35" t="s">
        <v>64</v>
      </c>
      <c r="J103" s="35" t="s">
        <v>66</v>
      </c>
      <c r="K103" s="35" t="s">
        <v>87</v>
      </c>
      <c r="L103" s="35" t="s">
        <v>87</v>
      </c>
      <c r="M103" s="35" t="s">
        <v>66</v>
      </c>
      <c r="N103" s="36" t="s">
        <v>282</v>
      </c>
      <c r="O103" s="36">
        <v>2019</v>
      </c>
      <c r="P103" s="32">
        <v>400317.65</v>
      </c>
      <c r="Q103" s="32">
        <v>340270</v>
      </c>
      <c r="R103" s="32">
        <v>0</v>
      </c>
      <c r="S103" s="29">
        <f t="shared" si="8"/>
        <v>60047.650000000023</v>
      </c>
    </row>
    <row r="104" spans="2:24" s="6" customFormat="1" ht="138.75" customHeight="1" x14ac:dyDescent="0.25">
      <c r="B104" s="35" t="s">
        <v>379</v>
      </c>
      <c r="C104" s="35" t="s">
        <v>380</v>
      </c>
      <c r="D104" s="32" t="s">
        <v>381</v>
      </c>
      <c r="E104" s="32" t="s">
        <v>382</v>
      </c>
      <c r="F104" s="32" t="s">
        <v>317</v>
      </c>
      <c r="G104" s="32" t="s">
        <v>62</v>
      </c>
      <c r="H104" s="32" t="s">
        <v>373</v>
      </c>
      <c r="I104" s="35" t="s">
        <v>64</v>
      </c>
      <c r="J104" s="35" t="s">
        <v>66</v>
      </c>
      <c r="K104" s="35" t="s">
        <v>87</v>
      </c>
      <c r="L104" s="35" t="s">
        <v>87</v>
      </c>
      <c r="M104" s="35" t="s">
        <v>66</v>
      </c>
      <c r="N104" s="36" t="s">
        <v>67</v>
      </c>
      <c r="O104" s="36">
        <v>2019</v>
      </c>
      <c r="P104" s="32">
        <v>607406.14</v>
      </c>
      <c r="Q104" s="32">
        <v>516295.21</v>
      </c>
      <c r="R104" s="32">
        <v>0</v>
      </c>
      <c r="S104" s="32">
        <f t="shared" si="8"/>
        <v>91110.93</v>
      </c>
    </row>
    <row r="105" spans="2:24" s="6" customFormat="1" ht="143.25" customHeight="1" x14ac:dyDescent="0.25">
      <c r="B105" s="35" t="s">
        <v>383</v>
      </c>
      <c r="C105" s="35" t="s">
        <v>384</v>
      </c>
      <c r="D105" s="32" t="s">
        <v>385</v>
      </c>
      <c r="E105" s="32" t="s">
        <v>386</v>
      </c>
      <c r="F105" s="32" t="s">
        <v>317</v>
      </c>
      <c r="G105" s="32" t="s">
        <v>94</v>
      </c>
      <c r="H105" s="32" t="s">
        <v>373</v>
      </c>
      <c r="I105" s="35" t="s">
        <v>64</v>
      </c>
      <c r="J105" s="35" t="s">
        <v>66</v>
      </c>
      <c r="K105" s="35" t="s">
        <v>87</v>
      </c>
      <c r="L105" s="35" t="s">
        <v>87</v>
      </c>
      <c r="M105" s="35" t="s">
        <v>66</v>
      </c>
      <c r="N105" s="36" t="s">
        <v>238</v>
      </c>
      <c r="O105" s="36">
        <v>2019</v>
      </c>
      <c r="P105" s="32">
        <v>566036.31999999995</v>
      </c>
      <c r="Q105" s="32">
        <v>459270</v>
      </c>
      <c r="R105" s="32">
        <v>0</v>
      </c>
      <c r="S105" s="32">
        <f t="shared" si="8"/>
        <v>106766.31999999995</v>
      </c>
    </row>
    <row r="106" spans="2:24" s="6" customFormat="1" ht="143.25" customHeight="1" x14ac:dyDescent="0.25">
      <c r="B106" s="35" t="s">
        <v>387</v>
      </c>
      <c r="C106" s="35" t="s">
        <v>388</v>
      </c>
      <c r="D106" s="32" t="s">
        <v>389</v>
      </c>
      <c r="E106" s="32" t="s">
        <v>390</v>
      </c>
      <c r="F106" s="32" t="s">
        <v>317</v>
      </c>
      <c r="G106" s="32" t="s">
        <v>187</v>
      </c>
      <c r="H106" s="32" t="s">
        <v>373</v>
      </c>
      <c r="I106" s="35" t="s">
        <v>64</v>
      </c>
      <c r="J106" s="35" t="s">
        <v>66</v>
      </c>
      <c r="K106" s="35" t="s">
        <v>87</v>
      </c>
      <c r="L106" s="35" t="s">
        <v>87</v>
      </c>
      <c r="M106" s="35" t="s">
        <v>66</v>
      </c>
      <c r="N106" s="36" t="s">
        <v>193</v>
      </c>
      <c r="O106" s="36">
        <v>2019</v>
      </c>
      <c r="P106" s="32">
        <v>569725.67999999993</v>
      </c>
      <c r="Q106" s="32">
        <v>484266.82</v>
      </c>
      <c r="R106" s="32">
        <v>0</v>
      </c>
      <c r="S106" s="29">
        <f t="shared" si="8"/>
        <v>85458.859999999928</v>
      </c>
    </row>
    <row r="107" spans="2:24" s="6" customFormat="1" ht="76.5" customHeight="1" x14ac:dyDescent="0.25">
      <c r="B107" s="35" t="s">
        <v>391</v>
      </c>
      <c r="C107" s="35" t="s">
        <v>392</v>
      </c>
      <c r="D107" s="32" t="s">
        <v>393</v>
      </c>
      <c r="E107" s="32" t="s">
        <v>152</v>
      </c>
      <c r="F107" s="32" t="s">
        <v>394</v>
      </c>
      <c r="G107" s="32" t="s">
        <v>204</v>
      </c>
      <c r="H107" s="32" t="s">
        <v>373</v>
      </c>
      <c r="I107" s="35" t="s">
        <v>64</v>
      </c>
      <c r="J107" s="35" t="s">
        <v>66</v>
      </c>
      <c r="K107" s="35" t="s">
        <v>87</v>
      </c>
      <c r="L107" s="35" t="s">
        <v>87</v>
      </c>
      <c r="M107" s="35" t="s">
        <v>66</v>
      </c>
      <c r="N107" s="36" t="s">
        <v>193</v>
      </c>
      <c r="O107" s="36">
        <v>2019</v>
      </c>
      <c r="P107" s="32">
        <v>616710.03</v>
      </c>
      <c r="Q107" s="32">
        <v>524203.52000000002</v>
      </c>
      <c r="R107" s="32">
        <v>0</v>
      </c>
      <c r="S107" s="29">
        <f t="shared" si="8"/>
        <v>92506.510000000009</v>
      </c>
    </row>
    <row r="108" spans="2:24" s="6" customFormat="1" ht="95.25" customHeight="1" x14ac:dyDescent="0.25">
      <c r="B108" s="26" t="s">
        <v>942</v>
      </c>
      <c r="C108" s="26"/>
      <c r="D108" s="26" t="s">
        <v>953</v>
      </c>
      <c r="E108" s="26"/>
      <c r="F108" s="26"/>
      <c r="G108" s="26"/>
      <c r="H108" s="26"/>
      <c r="I108" s="26"/>
      <c r="J108" s="26"/>
      <c r="K108" s="26"/>
      <c r="L108" s="26"/>
      <c r="M108" s="26"/>
      <c r="N108" s="26"/>
      <c r="O108" s="26"/>
      <c r="P108" s="26"/>
      <c r="Q108" s="26"/>
      <c r="R108" s="26"/>
      <c r="S108" s="26"/>
    </row>
    <row r="109" spans="2:24" s="6" customFormat="1" ht="47.25" customHeight="1" x14ac:dyDescent="0.25">
      <c r="B109" s="27" t="s">
        <v>395</v>
      </c>
      <c r="C109" s="27"/>
      <c r="D109" s="27" t="s">
        <v>396</v>
      </c>
      <c r="E109" s="27"/>
      <c r="F109" s="27"/>
      <c r="G109" s="27"/>
      <c r="H109" s="27"/>
      <c r="I109" s="27"/>
      <c r="J109" s="27"/>
      <c r="K109" s="27"/>
      <c r="L109" s="27"/>
      <c r="M109" s="27"/>
      <c r="N109" s="27"/>
      <c r="O109" s="27"/>
      <c r="P109" s="117">
        <f>P110+P111+P112+P113+P114+P115+P116+P117+P118+P119+P120+P121</f>
        <v>3594310.09</v>
      </c>
      <c r="Q109" s="117">
        <f t="shared" ref="Q109:S109" si="11">Q110+Q111+Q112+Q113+Q114+Q115+Q116+Q117+Q118+Q119+Q120+Q121</f>
        <v>2977110.9800000004</v>
      </c>
      <c r="R109" s="117">
        <f t="shared" si="11"/>
        <v>0</v>
      </c>
      <c r="S109" s="117">
        <f t="shared" si="11"/>
        <v>617199.11</v>
      </c>
      <c r="U109" s="107"/>
      <c r="V109" s="46"/>
      <c r="W109" s="48"/>
    </row>
    <row r="110" spans="2:24" s="33" customFormat="1" ht="63" customHeight="1" x14ac:dyDescent="0.25">
      <c r="B110" s="35" t="s">
        <v>397</v>
      </c>
      <c r="C110" s="35" t="s">
        <v>398</v>
      </c>
      <c r="D110" s="32" t="s">
        <v>399</v>
      </c>
      <c r="E110" s="32" t="s">
        <v>186</v>
      </c>
      <c r="F110" s="32" t="s">
        <v>317</v>
      </c>
      <c r="G110" s="32" t="s">
        <v>187</v>
      </c>
      <c r="H110" s="32" t="s">
        <v>400</v>
      </c>
      <c r="I110" s="35" t="s">
        <v>64</v>
      </c>
      <c r="J110" s="35" t="s">
        <v>66</v>
      </c>
      <c r="K110" s="35" t="s">
        <v>87</v>
      </c>
      <c r="L110" s="35" t="s">
        <v>87</v>
      </c>
      <c r="M110" s="35" t="s">
        <v>66</v>
      </c>
      <c r="N110" s="36" t="s">
        <v>104</v>
      </c>
      <c r="O110" s="36">
        <v>2021</v>
      </c>
      <c r="P110" s="32">
        <v>35385</v>
      </c>
      <c r="Q110" s="32">
        <v>30077.200000000001</v>
      </c>
      <c r="R110" s="32">
        <v>0</v>
      </c>
      <c r="S110" s="32">
        <f t="shared" si="8"/>
        <v>5307.7999999999993</v>
      </c>
      <c r="T110" s="6"/>
      <c r="U110" s="6"/>
      <c r="V110" s="6"/>
      <c r="W110" s="6"/>
      <c r="X110" s="6"/>
    </row>
    <row r="111" spans="2:24" s="33" customFormat="1" ht="105" customHeight="1" x14ac:dyDescent="0.25">
      <c r="B111" s="35" t="s">
        <v>401</v>
      </c>
      <c r="C111" s="35" t="s">
        <v>402</v>
      </c>
      <c r="D111" s="32" t="s">
        <v>403</v>
      </c>
      <c r="E111" s="32" t="s">
        <v>93</v>
      </c>
      <c r="F111" s="32" t="s">
        <v>317</v>
      </c>
      <c r="G111" s="32" t="s">
        <v>94</v>
      </c>
      <c r="H111" s="32" t="s">
        <v>404</v>
      </c>
      <c r="I111" s="35" t="s">
        <v>64</v>
      </c>
      <c r="J111" s="35" t="s">
        <v>66</v>
      </c>
      <c r="K111" s="35" t="s">
        <v>87</v>
      </c>
      <c r="L111" s="35" t="s">
        <v>87</v>
      </c>
      <c r="M111" s="35" t="s">
        <v>66</v>
      </c>
      <c r="N111" s="36" t="s">
        <v>109</v>
      </c>
      <c r="O111" s="36">
        <v>2018</v>
      </c>
      <c r="P111" s="32">
        <v>401597.48</v>
      </c>
      <c r="Q111" s="32">
        <v>325725</v>
      </c>
      <c r="R111" s="32">
        <v>0</v>
      </c>
      <c r="S111" s="29">
        <f t="shared" si="8"/>
        <v>75872.479999999981</v>
      </c>
      <c r="T111" s="6"/>
      <c r="U111" s="6"/>
      <c r="V111" s="6"/>
      <c r="W111" s="6"/>
      <c r="X111" s="6"/>
    </row>
    <row r="112" spans="2:24" s="33" customFormat="1" ht="76.5" customHeight="1" x14ac:dyDescent="0.25">
      <c r="B112" s="35" t="s">
        <v>405</v>
      </c>
      <c r="C112" s="35" t="s">
        <v>406</v>
      </c>
      <c r="D112" s="32" t="s">
        <v>407</v>
      </c>
      <c r="E112" s="32" t="s">
        <v>186</v>
      </c>
      <c r="F112" s="32" t="s">
        <v>317</v>
      </c>
      <c r="G112" s="32" t="s">
        <v>187</v>
      </c>
      <c r="H112" s="32" t="s">
        <v>400</v>
      </c>
      <c r="I112" s="35" t="s">
        <v>64</v>
      </c>
      <c r="J112" s="35" t="s">
        <v>66</v>
      </c>
      <c r="K112" s="35" t="s">
        <v>87</v>
      </c>
      <c r="L112" s="35" t="s">
        <v>87</v>
      </c>
      <c r="M112" s="35" t="s">
        <v>66</v>
      </c>
      <c r="N112" s="36" t="s">
        <v>109</v>
      </c>
      <c r="O112" s="36">
        <v>2020</v>
      </c>
      <c r="P112" s="32">
        <v>644100</v>
      </c>
      <c r="Q112" s="32">
        <v>547485</v>
      </c>
      <c r="R112" s="32">
        <v>0</v>
      </c>
      <c r="S112" s="29">
        <f t="shared" si="8"/>
        <v>96615</v>
      </c>
      <c r="T112" s="6"/>
      <c r="U112" s="6"/>
      <c r="V112" s="6"/>
      <c r="W112" s="6"/>
      <c r="X112" s="6"/>
    </row>
    <row r="113" spans="2:26" s="33" customFormat="1" ht="90" customHeight="1" x14ac:dyDescent="0.25">
      <c r="B113" s="123" t="s">
        <v>408</v>
      </c>
      <c r="C113" s="123" t="s">
        <v>409</v>
      </c>
      <c r="D113" s="125" t="s">
        <v>410</v>
      </c>
      <c r="E113" s="125" t="s">
        <v>152</v>
      </c>
      <c r="F113" s="125" t="s">
        <v>317</v>
      </c>
      <c r="G113" s="125" t="s">
        <v>204</v>
      </c>
      <c r="H113" s="125" t="s">
        <v>404</v>
      </c>
      <c r="I113" s="123" t="s">
        <v>64</v>
      </c>
      <c r="J113" s="123" t="s">
        <v>66</v>
      </c>
      <c r="K113" s="123" t="s">
        <v>87</v>
      </c>
      <c r="L113" s="123" t="s">
        <v>87</v>
      </c>
      <c r="M113" s="123" t="s">
        <v>66</v>
      </c>
      <c r="N113" s="126" t="s">
        <v>282</v>
      </c>
      <c r="O113" s="126">
        <v>2019</v>
      </c>
      <c r="P113" s="125">
        <v>591365.71</v>
      </c>
      <c r="Q113" s="125">
        <v>502660.84</v>
      </c>
      <c r="R113" s="125">
        <v>0</v>
      </c>
      <c r="S113" s="125">
        <f t="shared" si="8"/>
        <v>88704.869999999937</v>
      </c>
      <c r="T113" s="6"/>
      <c r="U113" s="6"/>
      <c r="V113" s="6"/>
      <c r="W113" s="6"/>
      <c r="X113" s="6"/>
    </row>
    <row r="114" spans="2:26" s="33" customFormat="1" ht="139.5" customHeight="1" x14ac:dyDescent="0.25">
      <c r="B114" s="35" t="s">
        <v>411</v>
      </c>
      <c r="C114" s="35" t="s">
        <v>412</v>
      </c>
      <c r="D114" s="32" t="s">
        <v>413</v>
      </c>
      <c r="E114" s="32" t="s">
        <v>60</v>
      </c>
      <c r="F114" s="32" t="s">
        <v>317</v>
      </c>
      <c r="G114" s="32" t="s">
        <v>73</v>
      </c>
      <c r="H114" s="32" t="s">
        <v>400</v>
      </c>
      <c r="I114" s="35" t="s">
        <v>64</v>
      </c>
      <c r="J114" s="35" t="s">
        <v>66</v>
      </c>
      <c r="K114" s="35" t="s">
        <v>87</v>
      </c>
      <c r="L114" s="35" t="s">
        <v>87</v>
      </c>
      <c r="M114" s="35" t="s">
        <v>66</v>
      </c>
      <c r="N114" s="36" t="s">
        <v>126</v>
      </c>
      <c r="O114" s="36">
        <v>2018</v>
      </c>
      <c r="P114" s="32">
        <v>238835.47</v>
      </c>
      <c r="Q114" s="32">
        <v>203010.14</v>
      </c>
      <c r="R114" s="32">
        <v>0</v>
      </c>
      <c r="S114" s="29">
        <f t="shared" si="8"/>
        <v>35825.329999999987</v>
      </c>
      <c r="T114" s="6"/>
      <c r="U114" s="6"/>
      <c r="V114" s="6"/>
      <c r="W114" s="6"/>
      <c r="X114" s="6"/>
    </row>
    <row r="115" spans="2:26" s="33" customFormat="1" ht="99.75" customHeight="1" x14ac:dyDescent="0.25">
      <c r="B115" s="35" t="s">
        <v>414</v>
      </c>
      <c r="C115" s="35" t="s">
        <v>415</v>
      </c>
      <c r="D115" s="32" t="s">
        <v>416</v>
      </c>
      <c r="E115" s="32" t="s">
        <v>60</v>
      </c>
      <c r="F115" s="32" t="s">
        <v>317</v>
      </c>
      <c r="G115" s="32" t="s">
        <v>73</v>
      </c>
      <c r="H115" s="32" t="s">
        <v>400</v>
      </c>
      <c r="I115" s="35" t="s">
        <v>64</v>
      </c>
      <c r="J115" s="35" t="s">
        <v>66</v>
      </c>
      <c r="K115" s="35" t="s">
        <v>87</v>
      </c>
      <c r="L115" s="35" t="s">
        <v>87</v>
      </c>
      <c r="M115" s="35" t="s">
        <v>66</v>
      </c>
      <c r="N115" s="36" t="s">
        <v>98</v>
      </c>
      <c r="O115" s="36">
        <v>2020</v>
      </c>
      <c r="P115" s="32">
        <v>170426</v>
      </c>
      <c r="Q115" s="57">
        <v>144862.1</v>
      </c>
      <c r="R115" s="32">
        <v>0</v>
      </c>
      <c r="S115" s="29">
        <f t="shared" si="8"/>
        <v>25563.899999999994</v>
      </c>
      <c r="T115" s="6"/>
      <c r="U115" s="6"/>
      <c r="V115" s="6"/>
      <c r="W115" s="6"/>
      <c r="X115" s="6"/>
    </row>
    <row r="116" spans="2:26" s="6" customFormat="1" ht="126" customHeight="1" x14ac:dyDescent="0.25">
      <c r="B116" s="35" t="s">
        <v>417</v>
      </c>
      <c r="C116" s="35" t="s">
        <v>418</v>
      </c>
      <c r="D116" s="32" t="s">
        <v>419</v>
      </c>
      <c r="E116" s="32" t="s">
        <v>145</v>
      </c>
      <c r="F116" s="32" t="s">
        <v>317</v>
      </c>
      <c r="G116" s="32" t="s">
        <v>146</v>
      </c>
      <c r="H116" s="32" t="s">
        <v>400</v>
      </c>
      <c r="I116" s="35" t="s">
        <v>64</v>
      </c>
      <c r="J116" s="35" t="s">
        <v>66</v>
      </c>
      <c r="K116" s="35" t="s">
        <v>87</v>
      </c>
      <c r="L116" s="35" t="s">
        <v>87</v>
      </c>
      <c r="M116" s="35" t="s">
        <v>66</v>
      </c>
      <c r="N116" s="36" t="s">
        <v>105</v>
      </c>
      <c r="O116" s="36">
        <v>2020</v>
      </c>
      <c r="P116" s="32">
        <v>469589.24</v>
      </c>
      <c r="Q116" s="32">
        <v>399150.85</v>
      </c>
      <c r="R116" s="32">
        <v>0</v>
      </c>
      <c r="S116" s="32">
        <f t="shared" si="8"/>
        <v>70438.390000000014</v>
      </c>
    </row>
    <row r="117" spans="2:26" s="6" customFormat="1" ht="140.25" customHeight="1" x14ac:dyDescent="0.25">
      <c r="B117" s="35" t="s">
        <v>420</v>
      </c>
      <c r="C117" s="35" t="s">
        <v>421</v>
      </c>
      <c r="D117" s="32" t="s">
        <v>422</v>
      </c>
      <c r="E117" s="32" t="s">
        <v>152</v>
      </c>
      <c r="F117" s="32" t="s">
        <v>317</v>
      </c>
      <c r="G117" s="32" t="s">
        <v>204</v>
      </c>
      <c r="H117" s="32" t="s">
        <v>400</v>
      </c>
      <c r="I117" s="35" t="s">
        <v>64</v>
      </c>
      <c r="J117" s="35" t="s">
        <v>66</v>
      </c>
      <c r="K117" s="35" t="s">
        <v>87</v>
      </c>
      <c r="L117" s="35" t="s">
        <v>87</v>
      </c>
      <c r="M117" s="35" t="s">
        <v>66</v>
      </c>
      <c r="N117" s="36" t="s">
        <v>346</v>
      </c>
      <c r="O117" s="36">
        <v>2020</v>
      </c>
      <c r="P117" s="57">
        <v>98996.69</v>
      </c>
      <c r="Q117" s="32">
        <v>52539.6</v>
      </c>
      <c r="R117" s="32">
        <v>0</v>
      </c>
      <c r="S117" s="29">
        <f t="shared" si="8"/>
        <v>46457.090000000004</v>
      </c>
      <c r="Z117" s="38"/>
    </row>
    <row r="118" spans="2:26" s="33" customFormat="1" ht="75.75" customHeight="1" x14ac:dyDescent="0.25">
      <c r="B118" s="35" t="s">
        <v>423</v>
      </c>
      <c r="C118" s="35" t="s">
        <v>424</v>
      </c>
      <c r="D118" s="32" t="s">
        <v>425</v>
      </c>
      <c r="E118" s="32" t="s">
        <v>93</v>
      </c>
      <c r="F118" s="32" t="s">
        <v>317</v>
      </c>
      <c r="G118" s="32" t="s">
        <v>94</v>
      </c>
      <c r="H118" s="32" t="s">
        <v>404</v>
      </c>
      <c r="I118" s="35" t="s">
        <v>64</v>
      </c>
      <c r="J118" s="35" t="s">
        <v>66</v>
      </c>
      <c r="K118" s="35" t="s">
        <v>87</v>
      </c>
      <c r="L118" s="35" t="s">
        <v>87</v>
      </c>
      <c r="M118" s="35" t="s">
        <v>66</v>
      </c>
      <c r="N118" s="36" t="s">
        <v>426</v>
      </c>
      <c r="O118" s="36">
        <v>2020</v>
      </c>
      <c r="P118" s="32">
        <v>271859.99</v>
      </c>
      <c r="Q118" s="32">
        <v>213195.03</v>
      </c>
      <c r="R118" s="32">
        <v>0</v>
      </c>
      <c r="S118" s="32">
        <f t="shared" si="8"/>
        <v>58664.959999999992</v>
      </c>
      <c r="T118" s="6"/>
      <c r="U118" s="6"/>
      <c r="V118" s="6"/>
      <c r="W118" s="6"/>
      <c r="X118" s="6"/>
    </row>
    <row r="119" spans="2:26" s="6" customFormat="1" ht="105" customHeight="1" x14ac:dyDescent="0.25">
      <c r="B119" s="35" t="s">
        <v>427</v>
      </c>
      <c r="C119" s="35" t="s">
        <v>428</v>
      </c>
      <c r="D119" s="29" t="s">
        <v>429</v>
      </c>
      <c r="E119" s="29" t="s">
        <v>138</v>
      </c>
      <c r="F119" s="29" t="s">
        <v>317</v>
      </c>
      <c r="G119" s="29" t="s">
        <v>139</v>
      </c>
      <c r="H119" s="29" t="s">
        <v>404</v>
      </c>
      <c r="I119" s="35" t="s">
        <v>64</v>
      </c>
      <c r="J119" s="35" t="s">
        <v>66</v>
      </c>
      <c r="K119" s="35" t="s">
        <v>87</v>
      </c>
      <c r="L119" s="35" t="s">
        <v>87</v>
      </c>
      <c r="M119" s="35" t="s">
        <v>66</v>
      </c>
      <c r="N119" s="36" t="s">
        <v>430</v>
      </c>
      <c r="O119" s="36">
        <v>2022</v>
      </c>
      <c r="P119" s="32">
        <v>588235.30000000005</v>
      </c>
      <c r="Q119" s="32">
        <v>500000</v>
      </c>
      <c r="R119" s="32">
        <v>0</v>
      </c>
      <c r="S119" s="29">
        <f t="shared" si="8"/>
        <v>88235.300000000047</v>
      </c>
    </row>
    <row r="120" spans="2:26" s="6" customFormat="1" ht="78" customHeight="1" x14ac:dyDescent="0.25">
      <c r="B120" s="35" t="s">
        <v>943</v>
      </c>
      <c r="C120" s="35" t="s">
        <v>946</v>
      </c>
      <c r="D120" s="32" t="s">
        <v>947</v>
      </c>
      <c r="E120" s="32" t="s">
        <v>93</v>
      </c>
      <c r="F120" s="32" t="s">
        <v>317</v>
      </c>
      <c r="G120" s="32" t="s">
        <v>94</v>
      </c>
      <c r="H120" s="32" t="s">
        <v>404</v>
      </c>
      <c r="I120" s="35" t="s">
        <v>64</v>
      </c>
      <c r="J120" s="35" t="s">
        <v>66</v>
      </c>
      <c r="K120" s="35" t="s">
        <v>87</v>
      </c>
      <c r="L120" s="35" t="s">
        <v>87</v>
      </c>
      <c r="M120" s="35" t="s">
        <v>66</v>
      </c>
      <c r="N120" s="36" t="s">
        <v>216</v>
      </c>
      <c r="O120" s="36">
        <v>2021</v>
      </c>
      <c r="P120" s="32">
        <v>41686.44</v>
      </c>
      <c r="Q120" s="32">
        <v>22507.37</v>
      </c>
      <c r="R120" s="32">
        <v>0</v>
      </c>
      <c r="S120" s="32">
        <f t="shared" si="8"/>
        <v>19179.070000000003</v>
      </c>
    </row>
    <row r="121" spans="2:26" s="6" customFormat="1" ht="68.25" customHeight="1" x14ac:dyDescent="0.25">
      <c r="B121" s="35" t="s">
        <v>944</v>
      </c>
      <c r="C121" s="35" t="s">
        <v>949</v>
      </c>
      <c r="D121" s="32" t="s">
        <v>948</v>
      </c>
      <c r="E121" s="32" t="s">
        <v>186</v>
      </c>
      <c r="F121" s="32" t="s">
        <v>317</v>
      </c>
      <c r="G121" s="32" t="s">
        <v>187</v>
      </c>
      <c r="H121" s="32" t="s">
        <v>400</v>
      </c>
      <c r="I121" s="35" t="s">
        <v>64</v>
      </c>
      <c r="J121" s="35" t="s">
        <v>66</v>
      </c>
      <c r="K121" s="35" t="s">
        <v>87</v>
      </c>
      <c r="L121" s="35" t="s">
        <v>87</v>
      </c>
      <c r="M121" s="35" t="s">
        <v>66</v>
      </c>
      <c r="N121" s="36" t="s">
        <v>965</v>
      </c>
      <c r="O121" s="36">
        <v>2022</v>
      </c>
      <c r="P121" s="32">
        <v>42232.77</v>
      </c>
      <c r="Q121" s="32">
        <v>35897.85</v>
      </c>
      <c r="R121" s="32">
        <v>0</v>
      </c>
      <c r="S121" s="32">
        <f t="shared" si="8"/>
        <v>6334.9199999999983</v>
      </c>
    </row>
    <row r="122" spans="2:26" s="6" customFormat="1" ht="87" customHeight="1" x14ac:dyDescent="0.25">
      <c r="B122" s="22" t="s">
        <v>431</v>
      </c>
      <c r="C122" s="23"/>
      <c r="D122" s="24" t="s">
        <v>432</v>
      </c>
      <c r="E122" s="23"/>
      <c r="F122" s="22"/>
      <c r="G122" s="23"/>
      <c r="H122" s="24"/>
      <c r="I122" s="23"/>
      <c r="J122" s="22"/>
      <c r="K122" s="22"/>
      <c r="L122" s="23"/>
      <c r="M122" s="23"/>
      <c r="N122" s="23"/>
      <c r="O122" s="22"/>
      <c r="P122" s="55"/>
      <c r="Q122" s="56"/>
      <c r="R122" s="94"/>
      <c r="S122" s="94"/>
    </row>
    <row r="123" spans="2:26" s="6" customFormat="1" ht="111.75" customHeight="1" x14ac:dyDescent="0.25">
      <c r="B123" s="26" t="s">
        <v>433</v>
      </c>
      <c r="C123" s="26"/>
      <c r="D123" s="26" t="s">
        <v>434</v>
      </c>
      <c r="E123" s="26"/>
      <c r="F123" s="26"/>
      <c r="G123" s="26"/>
      <c r="H123" s="26"/>
      <c r="I123" s="26"/>
      <c r="J123" s="26"/>
      <c r="K123" s="26"/>
      <c r="L123" s="26"/>
      <c r="M123" s="26"/>
      <c r="N123" s="26"/>
      <c r="O123" s="26"/>
      <c r="P123" s="52"/>
      <c r="Q123" s="52"/>
      <c r="R123" s="52"/>
      <c r="S123" s="52"/>
    </row>
    <row r="124" spans="2:26" s="6" customFormat="1" ht="234" customHeight="1" x14ac:dyDescent="0.25">
      <c r="B124" s="27" t="s">
        <v>435</v>
      </c>
      <c r="C124" s="27"/>
      <c r="D124" s="27" t="s">
        <v>941</v>
      </c>
      <c r="E124" s="27"/>
      <c r="F124" s="27"/>
      <c r="G124" s="27"/>
      <c r="H124" s="27"/>
      <c r="I124" s="27"/>
      <c r="J124" s="27"/>
      <c r="K124" s="27"/>
      <c r="L124" s="27"/>
      <c r="M124" s="27"/>
      <c r="N124" s="27"/>
      <c r="O124" s="27"/>
      <c r="P124" s="116">
        <f>P125</f>
        <v>2044376</v>
      </c>
      <c r="Q124" s="116">
        <f t="shared" ref="Q124:S124" si="12">Q125</f>
        <v>1737720</v>
      </c>
      <c r="R124" s="116">
        <f t="shared" si="12"/>
        <v>0</v>
      </c>
      <c r="S124" s="116">
        <f t="shared" si="12"/>
        <v>306656</v>
      </c>
    </row>
    <row r="125" spans="2:26" s="6" customFormat="1" ht="176.25" customHeight="1" x14ac:dyDescent="0.25">
      <c r="B125" s="35" t="s">
        <v>436</v>
      </c>
      <c r="C125" s="35" t="s">
        <v>437</v>
      </c>
      <c r="D125" s="29" t="s">
        <v>438</v>
      </c>
      <c r="E125" s="29" t="s">
        <v>145</v>
      </c>
      <c r="F125" s="29" t="s">
        <v>302</v>
      </c>
      <c r="G125" s="29" t="s">
        <v>146</v>
      </c>
      <c r="H125" s="29" t="s">
        <v>439</v>
      </c>
      <c r="I125" s="35" t="s">
        <v>148</v>
      </c>
      <c r="J125" s="35" t="s">
        <v>65</v>
      </c>
      <c r="K125" s="35" t="s">
        <v>87</v>
      </c>
      <c r="L125" s="35" t="s">
        <v>87</v>
      </c>
      <c r="M125" s="35" t="s">
        <v>66</v>
      </c>
      <c r="N125" s="36" t="s">
        <v>209</v>
      </c>
      <c r="O125" s="36">
        <v>2020</v>
      </c>
      <c r="P125" s="32">
        <v>2044376</v>
      </c>
      <c r="Q125" s="32">
        <v>1737720</v>
      </c>
      <c r="R125" s="32">
        <v>0</v>
      </c>
      <c r="S125" s="29">
        <f t="shared" si="8"/>
        <v>306656</v>
      </c>
    </row>
    <row r="126" spans="2:26" s="6" customFormat="1" ht="61.5" customHeight="1" x14ac:dyDescent="0.25">
      <c r="B126" s="26" t="s">
        <v>440</v>
      </c>
      <c r="C126" s="26"/>
      <c r="D126" s="26" t="s">
        <v>441</v>
      </c>
      <c r="E126" s="26"/>
      <c r="F126" s="26"/>
      <c r="G126" s="26"/>
      <c r="H126" s="26"/>
      <c r="I126" s="26"/>
      <c r="J126" s="26"/>
      <c r="K126" s="26"/>
      <c r="L126" s="26"/>
      <c r="M126" s="26"/>
      <c r="N126" s="26"/>
      <c r="O126" s="26"/>
      <c r="P126" s="52"/>
      <c r="Q126" s="52"/>
      <c r="R126" s="52"/>
      <c r="S126" s="52"/>
    </row>
    <row r="127" spans="2:26" s="6" customFormat="1" ht="55.5" customHeight="1" x14ac:dyDescent="0.25">
      <c r="B127" s="27" t="s">
        <v>442</v>
      </c>
      <c r="C127" s="27"/>
      <c r="D127" s="27" t="s">
        <v>443</v>
      </c>
      <c r="E127" s="27"/>
      <c r="F127" s="27"/>
      <c r="G127" s="27"/>
      <c r="H127" s="27"/>
      <c r="I127" s="27"/>
      <c r="J127" s="27"/>
      <c r="K127" s="27"/>
      <c r="L127" s="27"/>
      <c r="M127" s="27"/>
      <c r="N127" s="27"/>
      <c r="O127" s="27"/>
      <c r="P127" s="54"/>
      <c r="Q127" s="54"/>
      <c r="R127" s="54"/>
      <c r="S127" s="54"/>
    </row>
    <row r="128" spans="2:26" s="6" customFormat="1" ht="132" customHeight="1" x14ac:dyDescent="0.25">
      <c r="B128" s="26" t="s">
        <v>444</v>
      </c>
      <c r="C128" s="26"/>
      <c r="D128" s="26" t="s">
        <v>445</v>
      </c>
      <c r="E128" s="26"/>
      <c r="F128" s="26"/>
      <c r="G128" s="26"/>
      <c r="H128" s="26"/>
      <c r="I128" s="26"/>
      <c r="J128" s="26"/>
      <c r="K128" s="26"/>
      <c r="L128" s="26"/>
      <c r="M128" s="26"/>
      <c r="N128" s="26"/>
      <c r="O128" s="26"/>
      <c r="P128" s="52"/>
      <c r="Q128" s="52"/>
      <c r="R128" s="52"/>
      <c r="S128" s="52"/>
    </row>
    <row r="129" spans="2:24" s="6" customFormat="1" ht="60.75" customHeight="1" x14ac:dyDescent="0.25">
      <c r="B129" s="27" t="s">
        <v>446</v>
      </c>
      <c r="C129" s="27"/>
      <c r="D129" s="27" t="s">
        <v>447</v>
      </c>
      <c r="E129" s="27"/>
      <c r="F129" s="27"/>
      <c r="G129" s="27"/>
      <c r="H129" s="27"/>
      <c r="I129" s="27"/>
      <c r="J129" s="27"/>
      <c r="K129" s="27"/>
      <c r="L129" s="27"/>
      <c r="M129" s="27"/>
      <c r="N129" s="27"/>
      <c r="O129" s="27"/>
      <c r="P129" s="116">
        <f>P130</f>
        <v>7000000</v>
      </c>
      <c r="Q129" s="116">
        <f t="shared" ref="Q129:S129" si="13">Q130</f>
        <v>0</v>
      </c>
      <c r="R129" s="116">
        <f t="shared" si="13"/>
        <v>0</v>
      </c>
      <c r="S129" s="116">
        <f t="shared" si="13"/>
        <v>7000000</v>
      </c>
    </row>
    <row r="130" spans="2:24" s="33" customFormat="1" ht="126" customHeight="1" x14ac:dyDescent="0.25">
      <c r="B130" s="35" t="s">
        <v>448</v>
      </c>
      <c r="C130" s="35" t="s">
        <v>449</v>
      </c>
      <c r="D130" s="35" t="s">
        <v>450</v>
      </c>
      <c r="E130" s="35" t="s">
        <v>451</v>
      </c>
      <c r="F130" s="39" t="s">
        <v>66</v>
      </c>
      <c r="G130" s="35" t="s">
        <v>208</v>
      </c>
      <c r="H130" s="39" t="s">
        <v>66</v>
      </c>
      <c r="I130" s="39" t="s">
        <v>452</v>
      </c>
      <c r="J130" s="39" t="s">
        <v>66</v>
      </c>
      <c r="K130" s="39" t="s">
        <v>31</v>
      </c>
      <c r="L130" s="39" t="s">
        <v>66</v>
      </c>
      <c r="M130" s="39" t="s">
        <v>66</v>
      </c>
      <c r="N130" s="40" t="s">
        <v>453</v>
      </c>
      <c r="O130" s="35">
        <v>2019</v>
      </c>
      <c r="P130" s="32">
        <v>7000000</v>
      </c>
      <c r="Q130" s="32">
        <v>0</v>
      </c>
      <c r="R130" s="32">
        <v>0</v>
      </c>
      <c r="S130" s="29">
        <f t="shared" si="8"/>
        <v>7000000</v>
      </c>
      <c r="T130" s="6"/>
      <c r="U130" s="6"/>
      <c r="V130" s="6"/>
      <c r="W130" s="6"/>
      <c r="X130" s="6"/>
    </row>
    <row r="131" spans="2:24" s="6" customFormat="1" ht="63" customHeight="1" x14ac:dyDescent="0.25">
      <c r="B131" s="41" t="s">
        <v>454</v>
      </c>
      <c r="C131" s="41"/>
      <c r="D131" s="21" t="s">
        <v>455</v>
      </c>
      <c r="E131" s="41"/>
      <c r="F131" s="41"/>
      <c r="G131" s="41"/>
      <c r="H131" s="41"/>
      <c r="I131" s="41"/>
      <c r="J131" s="41"/>
      <c r="K131" s="41"/>
      <c r="L131" s="41"/>
      <c r="M131" s="41"/>
      <c r="N131" s="41"/>
      <c r="O131" s="41"/>
      <c r="P131" s="70"/>
      <c r="Q131" s="70"/>
      <c r="R131" s="70"/>
      <c r="S131" s="70"/>
    </row>
    <row r="132" spans="2:24" s="6" customFormat="1" ht="78" customHeight="1" x14ac:dyDescent="0.25">
      <c r="B132" s="22" t="s">
        <v>456</v>
      </c>
      <c r="C132" s="23"/>
      <c r="D132" s="24" t="s">
        <v>457</v>
      </c>
      <c r="E132" s="23"/>
      <c r="F132" s="22"/>
      <c r="G132" s="22"/>
      <c r="H132" s="23"/>
      <c r="I132" s="24"/>
      <c r="J132" s="23"/>
      <c r="K132" s="23"/>
      <c r="L132" s="22"/>
      <c r="M132" s="22"/>
      <c r="N132" s="22"/>
      <c r="O132" s="22"/>
      <c r="P132" s="94"/>
      <c r="Q132" s="94"/>
      <c r="R132" s="55"/>
      <c r="S132" s="55"/>
    </row>
    <row r="133" spans="2:24" s="6" customFormat="1" ht="101.25" customHeight="1" x14ac:dyDescent="0.25">
      <c r="B133" s="26" t="s">
        <v>458</v>
      </c>
      <c r="C133" s="26"/>
      <c r="D133" s="26" t="s">
        <v>459</v>
      </c>
      <c r="E133" s="26"/>
      <c r="F133" s="26"/>
      <c r="G133" s="26"/>
      <c r="H133" s="26"/>
      <c r="I133" s="26"/>
      <c r="J133" s="26"/>
      <c r="K133" s="26"/>
      <c r="L133" s="26"/>
      <c r="M133" s="26"/>
      <c r="N133" s="26"/>
      <c r="O133" s="26"/>
      <c r="P133" s="52"/>
      <c r="Q133" s="52"/>
      <c r="R133" s="52"/>
      <c r="S133" s="52"/>
    </row>
    <row r="134" spans="2:24" s="6" customFormat="1" ht="92.25" customHeight="1" x14ac:dyDescent="0.25">
      <c r="B134" s="27" t="s">
        <v>460</v>
      </c>
      <c r="C134" s="27"/>
      <c r="D134" s="27" t="s">
        <v>461</v>
      </c>
      <c r="E134" s="27"/>
      <c r="F134" s="27"/>
      <c r="G134" s="27"/>
      <c r="H134" s="27"/>
      <c r="I134" s="27"/>
      <c r="J134" s="27"/>
      <c r="K134" s="27"/>
      <c r="L134" s="27"/>
      <c r="M134" s="27"/>
      <c r="N134" s="27"/>
      <c r="O134" s="27"/>
      <c r="P134" s="116">
        <f>P136+P137</f>
        <v>972261.09</v>
      </c>
      <c r="Q134" s="116">
        <f t="shared" ref="Q134:S134" si="14">Q136+Q137</f>
        <v>826421.91999999993</v>
      </c>
      <c r="R134" s="116">
        <f t="shared" si="14"/>
        <v>72919.58</v>
      </c>
      <c r="S134" s="116">
        <f t="shared" si="14"/>
        <v>72919.589999999982</v>
      </c>
    </row>
    <row r="135" spans="2:24" s="6" customFormat="1" ht="18" hidden="1" customHeight="1" x14ac:dyDescent="0.25">
      <c r="B135" s="42"/>
      <c r="C135" s="42"/>
      <c r="D135" s="43"/>
      <c r="E135" s="43"/>
      <c r="F135" s="43"/>
      <c r="G135" s="43"/>
      <c r="H135" s="43"/>
      <c r="I135" s="42"/>
      <c r="J135" s="42"/>
      <c r="K135" s="42"/>
      <c r="L135" s="35"/>
      <c r="M135" s="35"/>
      <c r="N135" s="36"/>
      <c r="O135" s="36"/>
      <c r="P135" s="32"/>
      <c r="Q135" s="32"/>
      <c r="R135" s="32"/>
      <c r="S135" s="29"/>
    </row>
    <row r="136" spans="2:24" s="6" customFormat="1" ht="76.5" customHeight="1" x14ac:dyDescent="0.25">
      <c r="B136" s="35" t="s">
        <v>462</v>
      </c>
      <c r="C136" s="35" t="s">
        <v>463</v>
      </c>
      <c r="D136" s="29" t="s">
        <v>464</v>
      </c>
      <c r="E136" s="29" t="s">
        <v>152</v>
      </c>
      <c r="F136" s="29" t="s">
        <v>999</v>
      </c>
      <c r="G136" s="29" t="s">
        <v>204</v>
      </c>
      <c r="H136" s="29" t="s">
        <v>466</v>
      </c>
      <c r="I136" s="35" t="s">
        <v>64</v>
      </c>
      <c r="J136" s="35" t="s">
        <v>65</v>
      </c>
      <c r="K136" s="39" t="s">
        <v>66</v>
      </c>
      <c r="L136" s="39" t="s">
        <v>66</v>
      </c>
      <c r="M136" s="39" t="s">
        <v>66</v>
      </c>
      <c r="N136" s="36" t="s">
        <v>239</v>
      </c>
      <c r="O136" s="36">
        <v>2020</v>
      </c>
      <c r="P136" s="32">
        <v>609261.09</v>
      </c>
      <c r="Q136" s="32">
        <v>517871.92</v>
      </c>
      <c r="R136" s="32">
        <v>45694.58</v>
      </c>
      <c r="S136" s="29">
        <f t="shared" si="8"/>
        <v>45694.589999999982</v>
      </c>
    </row>
    <row r="137" spans="2:24" s="6" customFormat="1" ht="81.75" customHeight="1" x14ac:dyDescent="0.25">
      <c r="B137" s="35" t="s">
        <v>996</v>
      </c>
      <c r="C137" s="35" t="s">
        <v>997</v>
      </c>
      <c r="D137" s="32" t="s">
        <v>998</v>
      </c>
      <c r="E137" s="32" t="s">
        <v>152</v>
      </c>
      <c r="F137" s="32" t="s">
        <v>999</v>
      </c>
      <c r="G137" s="32" t="s">
        <v>204</v>
      </c>
      <c r="H137" s="32" t="s">
        <v>466</v>
      </c>
      <c r="I137" s="35" t="s">
        <v>64</v>
      </c>
      <c r="J137" s="35" t="s">
        <v>66</v>
      </c>
      <c r="K137" s="39" t="s">
        <v>66</v>
      </c>
      <c r="L137" s="39" t="s">
        <v>66</v>
      </c>
      <c r="M137" s="39" t="s">
        <v>66</v>
      </c>
      <c r="N137" s="36">
        <v>2020</v>
      </c>
      <c r="O137" s="36">
        <v>2022</v>
      </c>
      <c r="P137" s="32">
        <v>363000</v>
      </c>
      <c r="Q137" s="32">
        <v>308550</v>
      </c>
      <c r="R137" s="32">
        <v>27225</v>
      </c>
      <c r="S137" s="32">
        <f t="shared" si="8"/>
        <v>27225</v>
      </c>
    </row>
    <row r="138" spans="2:24" s="6" customFormat="1" ht="66.75" customHeight="1" x14ac:dyDescent="0.25">
      <c r="B138" s="27" t="s">
        <v>467</v>
      </c>
      <c r="C138" s="27"/>
      <c r="D138" s="27" t="s">
        <v>468</v>
      </c>
      <c r="E138" s="27"/>
      <c r="F138" s="27"/>
      <c r="G138" s="27"/>
      <c r="H138" s="27"/>
      <c r="I138" s="27"/>
      <c r="J138" s="27"/>
      <c r="K138" s="27"/>
      <c r="L138" s="27"/>
      <c r="M138" s="27"/>
      <c r="N138" s="27"/>
      <c r="O138" s="27"/>
      <c r="P138" s="116">
        <f>P139+P140+P141</f>
        <v>1044598.0900000001</v>
      </c>
      <c r="Q138" s="116">
        <f t="shared" ref="Q138:S138" si="15">Q139+Q140+Q141</f>
        <v>830529</v>
      </c>
      <c r="R138" s="116">
        <f t="shared" si="15"/>
        <v>73280.649999999994</v>
      </c>
      <c r="S138" s="116">
        <f t="shared" si="15"/>
        <v>140788.44000000003</v>
      </c>
    </row>
    <row r="139" spans="2:24" s="6" customFormat="1" ht="127.5" customHeight="1" x14ac:dyDescent="0.25">
      <c r="B139" s="35" t="s">
        <v>469</v>
      </c>
      <c r="C139" s="35" t="s">
        <v>470</v>
      </c>
      <c r="D139" s="29" t="s">
        <v>471</v>
      </c>
      <c r="E139" s="29" t="s">
        <v>60</v>
      </c>
      <c r="F139" s="29" t="s">
        <v>465</v>
      </c>
      <c r="G139" s="29" t="s">
        <v>73</v>
      </c>
      <c r="H139" s="29" t="s">
        <v>472</v>
      </c>
      <c r="I139" s="35" t="s">
        <v>64</v>
      </c>
      <c r="J139" s="35" t="s">
        <v>65</v>
      </c>
      <c r="K139" s="39" t="s">
        <v>66</v>
      </c>
      <c r="L139" s="39" t="s">
        <v>66</v>
      </c>
      <c r="M139" s="39" t="s">
        <v>66</v>
      </c>
      <c r="N139" s="36" t="s">
        <v>453</v>
      </c>
      <c r="O139" s="36">
        <v>2020</v>
      </c>
      <c r="P139" s="32">
        <v>324706</v>
      </c>
      <c r="Q139" s="32">
        <v>276000</v>
      </c>
      <c r="R139" s="32">
        <v>24352</v>
      </c>
      <c r="S139" s="29">
        <f t="shared" si="8"/>
        <v>24354</v>
      </c>
    </row>
    <row r="140" spans="2:24" s="6" customFormat="1" ht="102.75" customHeight="1" x14ac:dyDescent="0.25">
      <c r="B140" s="35" t="s">
        <v>473</v>
      </c>
      <c r="C140" s="35" t="s">
        <v>474</v>
      </c>
      <c r="D140" s="29" t="s">
        <v>475</v>
      </c>
      <c r="E140" s="29" t="s">
        <v>93</v>
      </c>
      <c r="F140" s="29" t="s">
        <v>465</v>
      </c>
      <c r="G140" s="29" t="s">
        <v>94</v>
      </c>
      <c r="H140" s="29" t="s">
        <v>472</v>
      </c>
      <c r="I140" s="35" t="s">
        <v>64</v>
      </c>
      <c r="J140" s="39" t="s">
        <v>66</v>
      </c>
      <c r="K140" s="39" t="s">
        <v>66</v>
      </c>
      <c r="L140" s="39" t="s">
        <v>66</v>
      </c>
      <c r="M140" s="39" t="s">
        <v>66</v>
      </c>
      <c r="N140" s="36" t="s">
        <v>476</v>
      </c>
      <c r="O140" s="36">
        <v>2019</v>
      </c>
      <c r="P140" s="32">
        <v>361401</v>
      </c>
      <c r="Q140" s="32">
        <v>282125</v>
      </c>
      <c r="R140" s="32">
        <v>24893</v>
      </c>
      <c r="S140" s="29">
        <f t="shared" si="8"/>
        <v>54383</v>
      </c>
    </row>
    <row r="141" spans="2:24" s="6" customFormat="1" ht="87" customHeight="1" x14ac:dyDescent="0.25">
      <c r="B141" s="35" t="s">
        <v>477</v>
      </c>
      <c r="C141" s="35" t="s">
        <v>478</v>
      </c>
      <c r="D141" s="29" t="s">
        <v>479</v>
      </c>
      <c r="E141" s="29" t="s">
        <v>138</v>
      </c>
      <c r="F141" s="29" t="s">
        <v>465</v>
      </c>
      <c r="G141" s="29" t="s">
        <v>162</v>
      </c>
      <c r="H141" s="29" t="s">
        <v>472</v>
      </c>
      <c r="I141" s="35" t="s">
        <v>64</v>
      </c>
      <c r="J141" s="39" t="s">
        <v>66</v>
      </c>
      <c r="K141" s="39" t="s">
        <v>66</v>
      </c>
      <c r="L141" s="39" t="s">
        <v>66</v>
      </c>
      <c r="M141" s="39" t="s">
        <v>66</v>
      </c>
      <c r="N141" s="36" t="s">
        <v>476</v>
      </c>
      <c r="O141" s="36">
        <v>2019</v>
      </c>
      <c r="P141" s="32">
        <v>358491.09</v>
      </c>
      <c r="Q141" s="32">
        <v>272404</v>
      </c>
      <c r="R141" s="32">
        <v>24035.65</v>
      </c>
      <c r="S141" s="29">
        <f t="shared" si="8"/>
        <v>62051.440000000024</v>
      </c>
    </row>
    <row r="142" spans="2:24" s="6" customFormat="1" ht="71.25" customHeight="1" x14ac:dyDescent="0.25">
      <c r="B142" s="26" t="s">
        <v>480</v>
      </c>
      <c r="C142" s="26"/>
      <c r="D142" s="26" t="s">
        <v>481</v>
      </c>
      <c r="E142" s="26"/>
      <c r="F142" s="26"/>
      <c r="G142" s="26" t="s">
        <v>482</v>
      </c>
      <c r="H142" s="26"/>
      <c r="I142" s="26"/>
      <c r="J142" s="26"/>
      <c r="K142" s="26"/>
      <c r="L142" s="26"/>
      <c r="M142" s="26"/>
      <c r="N142" s="26"/>
      <c r="O142" s="26"/>
      <c r="P142" s="52"/>
      <c r="Q142" s="52"/>
      <c r="R142" s="52"/>
      <c r="S142" s="52"/>
    </row>
    <row r="143" spans="2:24" s="6" customFormat="1" ht="67.5" customHeight="1" x14ac:dyDescent="0.25">
      <c r="B143" s="27" t="s">
        <v>483</v>
      </c>
      <c r="C143" s="27"/>
      <c r="D143" s="27" t="s">
        <v>484</v>
      </c>
      <c r="E143" s="27"/>
      <c r="F143" s="27"/>
      <c r="G143" s="27"/>
      <c r="H143" s="27"/>
      <c r="I143" s="27"/>
      <c r="J143" s="27"/>
      <c r="K143" s="27"/>
      <c r="L143" s="27"/>
      <c r="M143" s="27"/>
      <c r="N143" s="27"/>
      <c r="O143" s="27"/>
      <c r="P143" s="116">
        <f>P144+P145</f>
        <v>1666630.9</v>
      </c>
      <c r="Q143" s="116">
        <f t="shared" ref="Q143:S143" si="16">Q144+Q145</f>
        <v>1404711</v>
      </c>
      <c r="R143" s="116">
        <f t="shared" si="16"/>
        <v>0</v>
      </c>
      <c r="S143" s="116">
        <f t="shared" si="16"/>
        <v>261919.89999999991</v>
      </c>
    </row>
    <row r="144" spans="2:24" s="6" customFormat="1" ht="168" customHeight="1" x14ac:dyDescent="0.25">
      <c r="B144" s="35" t="s">
        <v>485</v>
      </c>
      <c r="C144" s="35" t="s">
        <v>486</v>
      </c>
      <c r="D144" s="29" t="s">
        <v>487</v>
      </c>
      <c r="E144" s="29" t="s">
        <v>60</v>
      </c>
      <c r="F144" s="29" t="s">
        <v>465</v>
      </c>
      <c r="G144" s="29" t="s">
        <v>62</v>
      </c>
      <c r="H144" s="29" t="s">
        <v>488</v>
      </c>
      <c r="I144" s="35" t="s">
        <v>64</v>
      </c>
      <c r="J144" s="35" t="s">
        <v>65</v>
      </c>
      <c r="K144" s="39" t="s">
        <v>66</v>
      </c>
      <c r="L144" s="39" t="s">
        <v>66</v>
      </c>
      <c r="M144" s="39" t="s">
        <v>66</v>
      </c>
      <c r="N144" s="36" t="s">
        <v>476</v>
      </c>
      <c r="O144" s="36">
        <v>2020</v>
      </c>
      <c r="P144" s="32">
        <v>320628</v>
      </c>
      <c r="Q144" s="32">
        <v>272533</v>
      </c>
      <c r="R144" s="32">
        <v>0</v>
      </c>
      <c r="S144" s="29">
        <f t="shared" si="8"/>
        <v>48095</v>
      </c>
    </row>
    <row r="145" spans="2:24" s="6" customFormat="1" ht="69" customHeight="1" x14ac:dyDescent="0.25">
      <c r="B145" s="35" t="s">
        <v>489</v>
      </c>
      <c r="C145" s="35" t="s">
        <v>490</v>
      </c>
      <c r="D145" s="29" t="s">
        <v>491</v>
      </c>
      <c r="E145" s="29" t="s">
        <v>102</v>
      </c>
      <c r="F145" s="29" t="s">
        <v>492</v>
      </c>
      <c r="G145" s="29" t="s">
        <v>103</v>
      </c>
      <c r="H145" s="29" t="s">
        <v>488</v>
      </c>
      <c r="I145" s="35" t="s">
        <v>86</v>
      </c>
      <c r="J145" s="35" t="s">
        <v>30</v>
      </c>
      <c r="K145" s="39" t="s">
        <v>66</v>
      </c>
      <c r="L145" s="39" t="s">
        <v>66</v>
      </c>
      <c r="M145" s="39" t="s">
        <v>66</v>
      </c>
      <c r="N145" s="36" t="s">
        <v>110</v>
      </c>
      <c r="O145" s="36">
        <v>2020</v>
      </c>
      <c r="P145" s="32">
        <v>1346002.9</v>
      </c>
      <c r="Q145" s="32">
        <v>1132178</v>
      </c>
      <c r="R145" s="32">
        <v>0</v>
      </c>
      <c r="S145" s="29">
        <f t="shared" si="8"/>
        <v>213824.89999999991</v>
      </c>
    </row>
    <row r="146" spans="2:24" s="6" customFormat="1" ht="64.5" customHeight="1" x14ac:dyDescent="0.25">
      <c r="B146" s="22" t="s">
        <v>493</v>
      </c>
      <c r="C146" s="23"/>
      <c r="D146" s="24" t="s">
        <v>494</v>
      </c>
      <c r="E146" s="23"/>
      <c r="F146" s="22"/>
      <c r="G146" s="22"/>
      <c r="H146" s="23"/>
      <c r="I146" s="24"/>
      <c r="J146" s="23"/>
      <c r="K146" s="23"/>
      <c r="L146" s="22"/>
      <c r="M146" s="22"/>
      <c r="N146" s="22"/>
      <c r="O146" s="22"/>
      <c r="P146" s="94"/>
      <c r="Q146" s="94"/>
      <c r="R146" s="55"/>
      <c r="S146" s="55"/>
    </row>
    <row r="147" spans="2:24" s="6" customFormat="1" ht="84.75" customHeight="1" x14ac:dyDescent="0.25">
      <c r="B147" s="26" t="s">
        <v>495</v>
      </c>
      <c r="C147" s="26"/>
      <c r="D147" s="26" t="s">
        <v>496</v>
      </c>
      <c r="E147" s="26"/>
      <c r="F147" s="26"/>
      <c r="G147" s="26"/>
      <c r="H147" s="26"/>
      <c r="I147" s="26"/>
      <c r="J147" s="26"/>
      <c r="K147" s="26"/>
      <c r="L147" s="26"/>
      <c r="M147" s="26"/>
      <c r="N147" s="26"/>
      <c r="O147" s="26"/>
      <c r="P147" s="52"/>
      <c r="Q147" s="52"/>
      <c r="R147" s="52"/>
      <c r="S147" s="52"/>
    </row>
    <row r="148" spans="2:24" s="6" customFormat="1" ht="112.5" customHeight="1" x14ac:dyDescent="0.25">
      <c r="B148" s="27" t="s">
        <v>497</v>
      </c>
      <c r="C148" s="27"/>
      <c r="D148" s="27" t="s">
        <v>498</v>
      </c>
      <c r="E148" s="27"/>
      <c r="F148" s="27"/>
      <c r="G148" s="27"/>
      <c r="H148" s="27"/>
      <c r="I148" s="27"/>
      <c r="J148" s="27"/>
      <c r="K148" s="27"/>
      <c r="L148" s="27"/>
      <c r="M148" s="27"/>
      <c r="N148" s="27"/>
      <c r="O148" s="27"/>
      <c r="P148" s="117">
        <f>P149+P150+P151+P152+P153+P154+P155+P156+P157</f>
        <v>1285055.21</v>
      </c>
      <c r="Q148" s="117">
        <f t="shared" ref="Q148:S148" si="17">Q149+Q150+Q151+Q152+Q153+Q154+Q155+Q156+Q157</f>
        <v>1091409.42</v>
      </c>
      <c r="R148" s="117">
        <f t="shared" si="17"/>
        <v>93245.64</v>
      </c>
      <c r="S148" s="117">
        <f t="shared" si="17"/>
        <v>100400.15000000002</v>
      </c>
    </row>
    <row r="149" spans="2:24" s="6" customFormat="1" ht="163.5" customHeight="1" x14ac:dyDescent="0.25">
      <c r="B149" s="35" t="s">
        <v>499</v>
      </c>
      <c r="C149" s="35" t="s">
        <v>500</v>
      </c>
      <c r="D149" s="35" t="s">
        <v>501</v>
      </c>
      <c r="E149" s="35" t="s">
        <v>502</v>
      </c>
      <c r="F149" s="35" t="s">
        <v>503</v>
      </c>
      <c r="G149" s="35" t="s">
        <v>62</v>
      </c>
      <c r="H149" s="35" t="s">
        <v>504</v>
      </c>
      <c r="I149" s="35" t="s">
        <v>64</v>
      </c>
      <c r="J149" s="39" t="s">
        <v>66</v>
      </c>
      <c r="K149" s="39" t="s">
        <v>66</v>
      </c>
      <c r="L149" s="39" t="s">
        <v>66</v>
      </c>
      <c r="M149" s="39" t="s">
        <v>66</v>
      </c>
      <c r="N149" s="36" t="s">
        <v>426</v>
      </c>
      <c r="O149" s="36">
        <v>2019</v>
      </c>
      <c r="P149" s="32">
        <v>244033.66</v>
      </c>
      <c r="Q149" s="32">
        <v>207428.61</v>
      </c>
      <c r="R149" s="32">
        <v>18302.52</v>
      </c>
      <c r="S149" s="29">
        <f t="shared" si="8"/>
        <v>18302.530000000017</v>
      </c>
    </row>
    <row r="150" spans="2:24" s="6" customFormat="1" ht="89.25" customHeight="1" x14ac:dyDescent="0.25">
      <c r="B150" s="35" t="s">
        <v>505</v>
      </c>
      <c r="C150" s="35" t="s">
        <v>506</v>
      </c>
      <c r="D150" s="35" t="s">
        <v>507</v>
      </c>
      <c r="E150" s="35" t="s">
        <v>508</v>
      </c>
      <c r="F150" s="35" t="s">
        <v>503</v>
      </c>
      <c r="G150" s="35" t="s">
        <v>162</v>
      </c>
      <c r="H150" s="35" t="s">
        <v>504</v>
      </c>
      <c r="I150" s="35" t="s">
        <v>64</v>
      </c>
      <c r="J150" s="39" t="s">
        <v>66</v>
      </c>
      <c r="K150" s="39" t="s">
        <v>66</v>
      </c>
      <c r="L150" s="39" t="s">
        <v>66</v>
      </c>
      <c r="M150" s="39" t="s">
        <v>66</v>
      </c>
      <c r="N150" s="36" t="s">
        <v>98</v>
      </c>
      <c r="O150" s="36">
        <v>2020</v>
      </c>
      <c r="P150" s="32">
        <v>106554.33</v>
      </c>
      <c r="Q150" s="32">
        <v>90571.18</v>
      </c>
      <c r="R150" s="32">
        <v>7409.66</v>
      </c>
      <c r="S150" s="29">
        <f t="shared" ref="S150:S202" si="18">P150-Q150-R150</f>
        <v>8573.4900000000089</v>
      </c>
    </row>
    <row r="151" spans="2:24" s="6" customFormat="1" ht="150.75" customHeight="1" x14ac:dyDescent="0.25">
      <c r="B151" s="35" t="s">
        <v>509</v>
      </c>
      <c r="C151" s="35" t="s">
        <v>510</v>
      </c>
      <c r="D151" s="35" t="s">
        <v>511</v>
      </c>
      <c r="E151" s="35" t="s">
        <v>512</v>
      </c>
      <c r="F151" s="35" t="s">
        <v>503</v>
      </c>
      <c r="G151" s="35" t="s">
        <v>162</v>
      </c>
      <c r="H151" s="35" t="s">
        <v>504</v>
      </c>
      <c r="I151" s="35" t="s">
        <v>64</v>
      </c>
      <c r="J151" s="39" t="s">
        <v>66</v>
      </c>
      <c r="K151" s="39" t="s">
        <v>66</v>
      </c>
      <c r="L151" s="39" t="s">
        <v>66</v>
      </c>
      <c r="M151" s="39" t="s">
        <v>66</v>
      </c>
      <c r="N151" s="36" t="s">
        <v>182</v>
      </c>
      <c r="O151" s="36">
        <v>2019</v>
      </c>
      <c r="P151" s="32">
        <v>86991.45</v>
      </c>
      <c r="Q151" s="32">
        <v>73942.73</v>
      </c>
      <c r="R151" s="32">
        <v>6524.36</v>
      </c>
      <c r="S151" s="32">
        <f t="shared" si="18"/>
        <v>6524.3600000000015</v>
      </c>
    </row>
    <row r="152" spans="2:24" s="6" customFormat="1" ht="156" customHeight="1" x14ac:dyDescent="0.25">
      <c r="B152" s="35" t="s">
        <v>513</v>
      </c>
      <c r="C152" s="35" t="s">
        <v>514</v>
      </c>
      <c r="D152" s="35" t="s">
        <v>515</v>
      </c>
      <c r="E152" s="35" t="s">
        <v>516</v>
      </c>
      <c r="F152" s="35" t="s">
        <v>503</v>
      </c>
      <c r="G152" s="35" t="s">
        <v>293</v>
      </c>
      <c r="H152" s="35" t="s">
        <v>504</v>
      </c>
      <c r="I152" s="35" t="s">
        <v>64</v>
      </c>
      <c r="J152" s="39" t="s">
        <v>66</v>
      </c>
      <c r="K152" s="39" t="s">
        <v>66</v>
      </c>
      <c r="L152" s="39" t="s">
        <v>66</v>
      </c>
      <c r="M152" s="39" t="s">
        <v>66</v>
      </c>
      <c r="N152" s="36" t="s">
        <v>426</v>
      </c>
      <c r="O152" s="36">
        <v>2020</v>
      </c>
      <c r="P152" s="57">
        <v>180196.81</v>
      </c>
      <c r="Q152" s="57">
        <v>153167.29</v>
      </c>
      <c r="R152" s="32">
        <v>13514.75</v>
      </c>
      <c r="S152" s="29">
        <f t="shared" si="18"/>
        <v>13514.76999999999</v>
      </c>
    </row>
    <row r="153" spans="2:24" s="6" customFormat="1" ht="98.25" customHeight="1" x14ac:dyDescent="0.25">
      <c r="B153" s="35" t="s">
        <v>517</v>
      </c>
      <c r="C153" s="35" t="s">
        <v>518</v>
      </c>
      <c r="D153" s="35" t="s">
        <v>519</v>
      </c>
      <c r="E153" s="35" t="s">
        <v>520</v>
      </c>
      <c r="F153" s="35" t="s">
        <v>503</v>
      </c>
      <c r="G153" s="35" t="s">
        <v>153</v>
      </c>
      <c r="H153" s="35" t="s">
        <v>504</v>
      </c>
      <c r="I153" s="35" t="s">
        <v>64</v>
      </c>
      <c r="J153" s="39" t="s">
        <v>66</v>
      </c>
      <c r="K153" s="39" t="s">
        <v>66</v>
      </c>
      <c r="L153" s="39" t="s">
        <v>66</v>
      </c>
      <c r="M153" s="39" t="s">
        <v>66</v>
      </c>
      <c r="N153" s="36" t="s">
        <v>346</v>
      </c>
      <c r="O153" s="36">
        <v>2021</v>
      </c>
      <c r="P153" s="32">
        <v>294117.65000000002</v>
      </c>
      <c r="Q153" s="57">
        <v>250000</v>
      </c>
      <c r="R153" s="32">
        <v>22058.82</v>
      </c>
      <c r="S153" s="29">
        <f t="shared" si="18"/>
        <v>22058.830000000024</v>
      </c>
    </row>
    <row r="154" spans="2:24" s="6" customFormat="1" ht="89.25" customHeight="1" x14ac:dyDescent="0.25">
      <c r="B154" s="35" t="s">
        <v>521</v>
      </c>
      <c r="C154" s="35" t="s">
        <v>522</v>
      </c>
      <c r="D154" s="35" t="s">
        <v>523</v>
      </c>
      <c r="E154" s="35" t="s">
        <v>524</v>
      </c>
      <c r="F154" s="35" t="s">
        <v>503</v>
      </c>
      <c r="G154" s="35" t="s">
        <v>153</v>
      </c>
      <c r="H154" s="35" t="s">
        <v>504</v>
      </c>
      <c r="I154" s="35" t="s">
        <v>64</v>
      </c>
      <c r="J154" s="39" t="s">
        <v>66</v>
      </c>
      <c r="K154" s="39" t="s">
        <v>66</v>
      </c>
      <c r="L154" s="39" t="s">
        <v>66</v>
      </c>
      <c r="M154" s="39" t="s">
        <v>66</v>
      </c>
      <c r="N154" s="36" t="s">
        <v>98</v>
      </c>
      <c r="O154" s="36">
        <v>2019</v>
      </c>
      <c r="P154" s="57">
        <v>34024.199999999997</v>
      </c>
      <c r="Q154" s="57">
        <v>28033.57</v>
      </c>
      <c r="R154" s="32">
        <v>0</v>
      </c>
      <c r="S154" s="32">
        <f t="shared" si="18"/>
        <v>5990.6299999999974</v>
      </c>
    </row>
    <row r="155" spans="2:24" s="6" customFormat="1" ht="130.5" customHeight="1" x14ac:dyDescent="0.25">
      <c r="B155" s="35" t="s">
        <v>525</v>
      </c>
      <c r="C155" s="35" t="s">
        <v>526</v>
      </c>
      <c r="D155" s="35" t="s">
        <v>527</v>
      </c>
      <c r="E155" s="35" t="s">
        <v>528</v>
      </c>
      <c r="F155" s="35" t="s">
        <v>503</v>
      </c>
      <c r="G155" s="35" t="s">
        <v>529</v>
      </c>
      <c r="H155" s="35" t="s">
        <v>504</v>
      </c>
      <c r="I155" s="35" t="s">
        <v>64</v>
      </c>
      <c r="J155" s="39" t="s">
        <v>66</v>
      </c>
      <c r="K155" s="39" t="s">
        <v>66</v>
      </c>
      <c r="L155" s="39" t="s">
        <v>66</v>
      </c>
      <c r="M155" s="39" t="s">
        <v>66</v>
      </c>
      <c r="N155" s="36" t="s">
        <v>426</v>
      </c>
      <c r="O155" s="36">
        <v>2020</v>
      </c>
      <c r="P155" s="57">
        <v>153580</v>
      </c>
      <c r="Q155" s="57">
        <v>130543</v>
      </c>
      <c r="R155" s="57">
        <v>11518.5</v>
      </c>
      <c r="S155" s="29">
        <f t="shared" si="18"/>
        <v>11518.5</v>
      </c>
    </row>
    <row r="156" spans="2:24" s="6" customFormat="1" ht="151.5" customHeight="1" x14ac:dyDescent="0.25">
      <c r="B156" s="35" t="s">
        <v>530</v>
      </c>
      <c r="C156" s="35" t="s">
        <v>531</v>
      </c>
      <c r="D156" s="35" t="s">
        <v>532</v>
      </c>
      <c r="E156" s="35" t="s">
        <v>533</v>
      </c>
      <c r="F156" s="35" t="s">
        <v>503</v>
      </c>
      <c r="G156" s="35" t="s">
        <v>534</v>
      </c>
      <c r="H156" s="35" t="s">
        <v>504</v>
      </c>
      <c r="I156" s="35" t="s">
        <v>64</v>
      </c>
      <c r="J156" s="39" t="s">
        <v>66</v>
      </c>
      <c r="K156" s="39" t="s">
        <v>66</v>
      </c>
      <c r="L156" s="39" t="s">
        <v>66</v>
      </c>
      <c r="M156" s="39" t="s">
        <v>66</v>
      </c>
      <c r="N156" s="36" t="s">
        <v>98</v>
      </c>
      <c r="O156" s="36">
        <v>2020</v>
      </c>
      <c r="P156" s="57">
        <v>163307.10999999999</v>
      </c>
      <c r="Q156" s="32">
        <v>138811.04</v>
      </c>
      <c r="R156" s="57">
        <v>12248.03</v>
      </c>
      <c r="S156" s="29">
        <f t="shared" si="18"/>
        <v>12248.039999999977</v>
      </c>
    </row>
    <row r="157" spans="2:24" s="6" customFormat="1" ht="129" customHeight="1" x14ac:dyDescent="0.25">
      <c r="B157" s="35" t="s">
        <v>992</v>
      </c>
      <c r="C157" s="35" t="s">
        <v>993</v>
      </c>
      <c r="D157" s="35" t="s">
        <v>991</v>
      </c>
      <c r="E157" s="35" t="s">
        <v>994</v>
      </c>
      <c r="F157" s="35" t="s">
        <v>503</v>
      </c>
      <c r="G157" s="35" t="s">
        <v>153</v>
      </c>
      <c r="H157" s="35" t="s">
        <v>504</v>
      </c>
      <c r="I157" s="35" t="s">
        <v>64</v>
      </c>
      <c r="J157" s="39" t="s">
        <v>66</v>
      </c>
      <c r="K157" s="39" t="s">
        <v>66</v>
      </c>
      <c r="L157" s="39" t="s">
        <v>66</v>
      </c>
      <c r="M157" s="39" t="s">
        <v>66</v>
      </c>
      <c r="N157" s="36">
        <v>2020</v>
      </c>
      <c r="O157" s="36">
        <v>2021</v>
      </c>
      <c r="P157" s="57">
        <v>22250</v>
      </c>
      <c r="Q157" s="32">
        <v>18912</v>
      </c>
      <c r="R157" s="57">
        <v>1669</v>
      </c>
      <c r="S157" s="32">
        <f t="shared" si="18"/>
        <v>1669</v>
      </c>
    </row>
    <row r="158" spans="2:24" s="33" customFormat="1" ht="159" customHeight="1" x14ac:dyDescent="0.25">
      <c r="B158" s="27" t="s">
        <v>535</v>
      </c>
      <c r="C158" s="27"/>
      <c r="D158" s="27" t="s">
        <v>536</v>
      </c>
      <c r="E158" s="27"/>
      <c r="F158" s="27"/>
      <c r="G158" s="27"/>
      <c r="H158" s="27"/>
      <c r="I158" s="27"/>
      <c r="J158" s="27"/>
      <c r="K158" s="27"/>
      <c r="L158" s="27"/>
      <c r="M158" s="27"/>
      <c r="N158" s="27"/>
      <c r="O158" s="27"/>
      <c r="P158" s="117">
        <f>P159+P160+P161+P162+P163+P164</f>
        <v>41354.43</v>
      </c>
      <c r="Q158" s="117">
        <f t="shared" ref="Q158:S158" si="19">Q159+Q160+Q161+Q162+Q163+Q164</f>
        <v>35150.640000000007</v>
      </c>
      <c r="R158" s="117">
        <f t="shared" si="19"/>
        <v>3100.69</v>
      </c>
      <c r="S158" s="117">
        <f t="shared" si="19"/>
        <v>3103.1</v>
      </c>
      <c r="T158" s="6"/>
      <c r="U158" s="6"/>
      <c r="V158" s="6"/>
      <c r="W158" s="6"/>
      <c r="X158" s="6"/>
    </row>
    <row r="159" spans="2:24" s="6" customFormat="1" ht="79.5" customHeight="1" x14ac:dyDescent="0.25">
      <c r="B159" s="35" t="s">
        <v>537</v>
      </c>
      <c r="C159" s="35" t="s">
        <v>538</v>
      </c>
      <c r="D159" s="32" t="s">
        <v>539</v>
      </c>
      <c r="E159" s="32" t="s">
        <v>540</v>
      </c>
      <c r="F159" s="32" t="s">
        <v>503</v>
      </c>
      <c r="G159" s="32" t="s">
        <v>62</v>
      </c>
      <c r="H159" s="32" t="s">
        <v>541</v>
      </c>
      <c r="I159" s="35" t="s">
        <v>64</v>
      </c>
      <c r="J159" s="39" t="s">
        <v>66</v>
      </c>
      <c r="K159" s="39" t="s">
        <v>66</v>
      </c>
      <c r="L159" s="39" t="s">
        <v>66</v>
      </c>
      <c r="M159" s="39" t="s">
        <v>66</v>
      </c>
      <c r="N159" s="36" t="s">
        <v>69</v>
      </c>
      <c r="O159" s="36">
        <v>2022</v>
      </c>
      <c r="P159" s="32">
        <v>13180</v>
      </c>
      <c r="Q159" s="32">
        <v>11202</v>
      </c>
      <c r="R159" s="32">
        <v>988</v>
      </c>
      <c r="S159" s="29">
        <f t="shared" si="18"/>
        <v>990</v>
      </c>
    </row>
    <row r="160" spans="2:24" s="6" customFormat="1" ht="66" customHeight="1" x14ac:dyDescent="0.25">
      <c r="B160" s="35" t="s">
        <v>542</v>
      </c>
      <c r="C160" s="35" t="s">
        <v>543</v>
      </c>
      <c r="D160" s="29" t="s">
        <v>544</v>
      </c>
      <c r="E160" s="29" t="s">
        <v>545</v>
      </c>
      <c r="F160" s="29" t="s">
        <v>503</v>
      </c>
      <c r="G160" s="29" t="s">
        <v>162</v>
      </c>
      <c r="H160" s="29" t="s">
        <v>541</v>
      </c>
      <c r="I160" s="35" t="s">
        <v>64</v>
      </c>
      <c r="J160" s="39" t="s">
        <v>66</v>
      </c>
      <c r="K160" s="39" t="s">
        <v>66</v>
      </c>
      <c r="L160" s="39" t="s">
        <v>66</v>
      </c>
      <c r="M160" s="39" t="s">
        <v>66</v>
      </c>
      <c r="N160" s="36" t="s">
        <v>200</v>
      </c>
      <c r="O160" s="36">
        <v>2020</v>
      </c>
      <c r="P160" s="32">
        <v>6134.9299999999994</v>
      </c>
      <c r="Q160" s="32">
        <v>5214.6900000000005</v>
      </c>
      <c r="R160" s="32">
        <v>460.12</v>
      </c>
      <c r="S160" s="29">
        <f t="shared" si="18"/>
        <v>460.11999999999887</v>
      </c>
    </row>
    <row r="161" spans="2:24" s="33" customFormat="1" ht="102" customHeight="1" x14ac:dyDescent="0.25">
      <c r="B161" s="35" t="s">
        <v>546</v>
      </c>
      <c r="C161" s="35" t="s">
        <v>547</v>
      </c>
      <c r="D161" s="32" t="s">
        <v>548</v>
      </c>
      <c r="E161" s="32" t="s">
        <v>549</v>
      </c>
      <c r="F161" s="32" t="s">
        <v>503</v>
      </c>
      <c r="G161" s="32" t="s">
        <v>293</v>
      </c>
      <c r="H161" s="32" t="s">
        <v>541</v>
      </c>
      <c r="I161" s="35" t="s">
        <v>64</v>
      </c>
      <c r="J161" s="39" t="s">
        <v>66</v>
      </c>
      <c r="K161" s="39" t="s">
        <v>66</v>
      </c>
      <c r="L161" s="39" t="s">
        <v>66</v>
      </c>
      <c r="M161" s="39" t="s">
        <v>66</v>
      </c>
      <c r="N161" s="36" t="s">
        <v>69</v>
      </c>
      <c r="O161" s="36">
        <v>2022</v>
      </c>
      <c r="P161" s="32">
        <v>7725.47</v>
      </c>
      <c r="Q161" s="32">
        <v>6566.65</v>
      </c>
      <c r="R161" s="32">
        <v>579.4</v>
      </c>
      <c r="S161" s="29">
        <f t="shared" si="18"/>
        <v>579.42000000000064</v>
      </c>
      <c r="T161" s="6"/>
      <c r="U161" s="6"/>
      <c r="V161" s="6"/>
      <c r="W161" s="6"/>
      <c r="X161" s="6"/>
    </row>
    <row r="162" spans="2:24" s="6" customFormat="1" ht="153" customHeight="1" x14ac:dyDescent="0.25">
      <c r="B162" s="35" t="s">
        <v>550</v>
      </c>
      <c r="C162" s="35" t="s">
        <v>551</v>
      </c>
      <c r="D162" s="29" t="s">
        <v>552</v>
      </c>
      <c r="E162" s="29" t="s">
        <v>520</v>
      </c>
      <c r="F162" s="29" t="s">
        <v>503</v>
      </c>
      <c r="G162" s="29" t="s">
        <v>153</v>
      </c>
      <c r="H162" s="29" t="s">
        <v>541</v>
      </c>
      <c r="I162" s="35" t="s">
        <v>64</v>
      </c>
      <c r="J162" s="39" t="s">
        <v>66</v>
      </c>
      <c r="K162" s="39" t="s">
        <v>66</v>
      </c>
      <c r="L162" s="39" t="s">
        <v>66</v>
      </c>
      <c r="M162" s="39" t="s">
        <v>66</v>
      </c>
      <c r="N162" s="36" t="s">
        <v>69</v>
      </c>
      <c r="O162" s="36">
        <v>2022</v>
      </c>
      <c r="P162" s="57">
        <v>5453.27</v>
      </c>
      <c r="Q162" s="32">
        <v>4635.28</v>
      </c>
      <c r="R162" s="32">
        <v>408.99</v>
      </c>
      <c r="S162" s="29">
        <f t="shared" si="18"/>
        <v>409.00000000000068</v>
      </c>
    </row>
    <row r="163" spans="2:24" s="6" customFormat="1" ht="81" customHeight="1" x14ac:dyDescent="0.25">
      <c r="B163" s="35" t="s">
        <v>553</v>
      </c>
      <c r="C163" s="35" t="s">
        <v>554</v>
      </c>
      <c r="D163" s="29" t="s">
        <v>555</v>
      </c>
      <c r="E163" s="29" t="s">
        <v>533</v>
      </c>
      <c r="F163" s="29" t="s">
        <v>503</v>
      </c>
      <c r="G163" s="29" t="s">
        <v>556</v>
      </c>
      <c r="H163" s="29" t="s">
        <v>541</v>
      </c>
      <c r="I163" s="35" t="s">
        <v>64</v>
      </c>
      <c r="J163" s="39" t="s">
        <v>66</v>
      </c>
      <c r="K163" s="39" t="s">
        <v>66</v>
      </c>
      <c r="L163" s="39" t="s">
        <v>66</v>
      </c>
      <c r="M163" s="39" t="s">
        <v>66</v>
      </c>
      <c r="N163" s="36" t="s">
        <v>188</v>
      </c>
      <c r="O163" s="36">
        <v>2021</v>
      </c>
      <c r="P163" s="32">
        <v>2271.7600000000002</v>
      </c>
      <c r="Q163" s="32">
        <v>1931.38</v>
      </c>
      <c r="R163" s="32">
        <v>170</v>
      </c>
      <c r="S163" s="29">
        <f t="shared" si="18"/>
        <v>170.38000000000011</v>
      </c>
    </row>
    <row r="164" spans="2:24" s="6" customFormat="1" ht="168" customHeight="1" x14ac:dyDescent="0.25">
      <c r="B164" s="35" t="s">
        <v>557</v>
      </c>
      <c r="C164" s="35" t="s">
        <v>558</v>
      </c>
      <c r="D164" s="29" t="s">
        <v>559</v>
      </c>
      <c r="E164" s="29" t="s">
        <v>560</v>
      </c>
      <c r="F164" s="29" t="s">
        <v>503</v>
      </c>
      <c r="G164" s="29" t="s">
        <v>561</v>
      </c>
      <c r="H164" s="29" t="s">
        <v>541</v>
      </c>
      <c r="I164" s="35" t="s">
        <v>64</v>
      </c>
      <c r="J164" s="39" t="s">
        <v>66</v>
      </c>
      <c r="K164" s="39" t="s">
        <v>66</v>
      </c>
      <c r="L164" s="39" t="s">
        <v>66</v>
      </c>
      <c r="M164" s="39" t="s">
        <v>66</v>
      </c>
      <c r="N164" s="36" t="s">
        <v>114</v>
      </c>
      <c r="O164" s="36">
        <v>2022</v>
      </c>
      <c r="P164" s="32">
        <v>6589</v>
      </c>
      <c r="Q164" s="57">
        <v>5600.64</v>
      </c>
      <c r="R164" s="57">
        <v>494.18</v>
      </c>
      <c r="S164" s="29">
        <f t="shared" si="18"/>
        <v>494.17999999999967</v>
      </c>
    </row>
    <row r="165" spans="2:24" s="6" customFormat="1" ht="90.75" customHeight="1" x14ac:dyDescent="0.25">
      <c r="B165" s="26" t="s">
        <v>562</v>
      </c>
      <c r="C165" s="26"/>
      <c r="D165" s="26" t="s">
        <v>563</v>
      </c>
      <c r="E165" s="26"/>
      <c r="F165" s="26"/>
      <c r="G165" s="26"/>
      <c r="H165" s="26"/>
      <c r="I165" s="26"/>
      <c r="J165" s="26"/>
      <c r="K165" s="26"/>
      <c r="L165" s="26"/>
      <c r="M165" s="26"/>
      <c r="N165" s="26"/>
      <c r="O165" s="26"/>
      <c r="P165" s="52"/>
      <c r="Q165" s="52"/>
      <c r="R165" s="52"/>
      <c r="S165" s="52"/>
    </row>
    <row r="166" spans="2:24" s="6" customFormat="1" ht="82.5" customHeight="1" x14ac:dyDescent="0.25">
      <c r="B166" s="27" t="s">
        <v>564</v>
      </c>
      <c r="C166" s="27"/>
      <c r="D166" s="27" t="s">
        <v>565</v>
      </c>
      <c r="E166" s="27"/>
      <c r="F166" s="27"/>
      <c r="G166" s="27"/>
      <c r="H166" s="27"/>
      <c r="I166" s="27"/>
      <c r="J166" s="27"/>
      <c r="K166" s="27"/>
      <c r="L166" s="27"/>
      <c r="M166" s="27"/>
      <c r="N166" s="27"/>
      <c r="O166" s="27"/>
      <c r="P166" s="116">
        <f>SUM(P167:P173)</f>
        <v>988798.29000000015</v>
      </c>
      <c r="Q166" s="116">
        <f t="shared" ref="Q166:S166" si="20">SUM(Q167:Q173)</f>
        <v>840477.93</v>
      </c>
      <c r="R166" s="116">
        <f t="shared" si="20"/>
        <v>74143.92</v>
      </c>
      <c r="S166" s="116">
        <f t="shared" si="20"/>
        <v>74176.440000000031</v>
      </c>
    </row>
    <row r="167" spans="2:24" s="6" customFormat="1" ht="79.5" customHeight="1" x14ac:dyDescent="0.25">
      <c r="B167" s="35" t="s">
        <v>566</v>
      </c>
      <c r="C167" s="35" t="s">
        <v>567</v>
      </c>
      <c r="D167" s="32" t="s">
        <v>568</v>
      </c>
      <c r="E167" s="32" t="s">
        <v>569</v>
      </c>
      <c r="F167" s="32" t="s">
        <v>570</v>
      </c>
      <c r="G167" s="32" t="s">
        <v>62</v>
      </c>
      <c r="H167" s="32" t="s">
        <v>571</v>
      </c>
      <c r="I167" s="35" t="s">
        <v>64</v>
      </c>
      <c r="J167" s="39" t="s">
        <v>66</v>
      </c>
      <c r="K167" s="39" t="s">
        <v>66</v>
      </c>
      <c r="L167" s="39" t="s">
        <v>66</v>
      </c>
      <c r="M167" s="39" t="s">
        <v>66</v>
      </c>
      <c r="N167" s="36" t="s">
        <v>114</v>
      </c>
      <c r="O167" s="36">
        <v>2021</v>
      </c>
      <c r="P167" s="32">
        <v>228408.24</v>
      </c>
      <c r="Q167" s="32">
        <v>194147</v>
      </c>
      <c r="R167" s="32">
        <v>17120.240000000002</v>
      </c>
      <c r="S167" s="29">
        <f t="shared" si="18"/>
        <v>17140.999999999989</v>
      </c>
    </row>
    <row r="168" spans="2:24" s="6" customFormat="1" ht="141.75" customHeight="1" x14ac:dyDescent="0.25">
      <c r="B168" s="35" t="s">
        <v>572</v>
      </c>
      <c r="C168" s="35" t="s">
        <v>573</v>
      </c>
      <c r="D168" s="32" t="s">
        <v>574</v>
      </c>
      <c r="E168" s="32" t="s">
        <v>575</v>
      </c>
      <c r="F168" s="32" t="s">
        <v>570</v>
      </c>
      <c r="G168" s="32" t="s">
        <v>293</v>
      </c>
      <c r="H168" s="32" t="s">
        <v>571</v>
      </c>
      <c r="I168" s="35" t="s">
        <v>64</v>
      </c>
      <c r="J168" s="39" t="s">
        <v>66</v>
      </c>
      <c r="K168" s="39" t="s">
        <v>66</v>
      </c>
      <c r="L168" s="39" t="s">
        <v>66</v>
      </c>
      <c r="M168" s="39" t="s">
        <v>66</v>
      </c>
      <c r="N168" s="36" t="s">
        <v>69</v>
      </c>
      <c r="O168" s="36">
        <v>2022</v>
      </c>
      <c r="P168" s="32">
        <v>207636</v>
      </c>
      <c r="Q168" s="32">
        <v>176490</v>
      </c>
      <c r="R168" s="32">
        <v>15573</v>
      </c>
      <c r="S168" s="29">
        <f t="shared" si="18"/>
        <v>15573</v>
      </c>
    </row>
    <row r="169" spans="2:24" s="6" customFormat="1" ht="77.25" customHeight="1" x14ac:dyDescent="0.25">
      <c r="B169" s="35" t="s">
        <v>576</v>
      </c>
      <c r="C169" s="35" t="s">
        <v>577</v>
      </c>
      <c r="D169" s="32" t="s">
        <v>578</v>
      </c>
      <c r="E169" s="32" t="s">
        <v>579</v>
      </c>
      <c r="F169" s="32" t="s">
        <v>570</v>
      </c>
      <c r="G169" s="32" t="s">
        <v>153</v>
      </c>
      <c r="H169" s="32" t="s">
        <v>571</v>
      </c>
      <c r="I169" s="35" t="s">
        <v>64</v>
      </c>
      <c r="J169" s="39" t="s">
        <v>66</v>
      </c>
      <c r="K169" s="39" t="s">
        <v>66</v>
      </c>
      <c r="L169" s="39" t="s">
        <v>66</v>
      </c>
      <c r="M169" s="39" t="s">
        <v>66</v>
      </c>
      <c r="N169" s="36" t="s">
        <v>114</v>
      </c>
      <c r="O169" s="36">
        <v>2022</v>
      </c>
      <c r="P169" s="32">
        <v>291706.14</v>
      </c>
      <c r="Q169" s="32">
        <v>247950.21</v>
      </c>
      <c r="R169" s="32">
        <v>21872.09</v>
      </c>
      <c r="S169" s="29">
        <f t="shared" si="18"/>
        <v>21883.840000000022</v>
      </c>
    </row>
    <row r="170" spans="2:24" s="6" customFormat="1" ht="150.75" customHeight="1" x14ac:dyDescent="0.25">
      <c r="B170" s="35" t="s">
        <v>580</v>
      </c>
      <c r="C170" s="35" t="s">
        <v>581</v>
      </c>
      <c r="D170" s="32" t="s">
        <v>582</v>
      </c>
      <c r="E170" s="32" t="s">
        <v>583</v>
      </c>
      <c r="F170" s="32" t="s">
        <v>570</v>
      </c>
      <c r="G170" s="32" t="s">
        <v>529</v>
      </c>
      <c r="H170" s="32" t="s">
        <v>571</v>
      </c>
      <c r="I170" s="35" t="s">
        <v>64</v>
      </c>
      <c r="J170" s="39" t="s">
        <v>66</v>
      </c>
      <c r="K170" s="39" t="s">
        <v>66</v>
      </c>
      <c r="L170" s="39" t="s">
        <v>66</v>
      </c>
      <c r="M170" s="39" t="s">
        <v>66</v>
      </c>
      <c r="N170" s="36" t="s">
        <v>69</v>
      </c>
      <c r="O170" s="36">
        <v>2021</v>
      </c>
      <c r="P170" s="32">
        <v>140294.17000000001</v>
      </c>
      <c r="Q170" s="32">
        <v>119250.04</v>
      </c>
      <c r="R170" s="32">
        <v>10522.06</v>
      </c>
      <c r="S170" s="29">
        <f t="shared" si="18"/>
        <v>10522.07000000002</v>
      </c>
    </row>
    <row r="171" spans="2:24" s="6" customFormat="1" ht="80.25" customHeight="1" x14ac:dyDescent="0.25">
      <c r="B171" s="35" t="s">
        <v>584</v>
      </c>
      <c r="C171" s="35" t="s">
        <v>585</v>
      </c>
      <c r="D171" s="32" t="s">
        <v>586</v>
      </c>
      <c r="E171" s="32" t="s">
        <v>587</v>
      </c>
      <c r="F171" s="32" t="s">
        <v>503</v>
      </c>
      <c r="G171" s="32" t="s">
        <v>162</v>
      </c>
      <c r="H171" s="32" t="s">
        <v>571</v>
      </c>
      <c r="I171" s="35" t="s">
        <v>64</v>
      </c>
      <c r="J171" s="39" t="s">
        <v>66</v>
      </c>
      <c r="K171" s="39" t="s">
        <v>66</v>
      </c>
      <c r="L171" s="39" t="s">
        <v>66</v>
      </c>
      <c r="M171" s="39" t="s">
        <v>66</v>
      </c>
      <c r="N171" s="36" t="s">
        <v>69</v>
      </c>
      <c r="O171" s="36">
        <v>2020</v>
      </c>
      <c r="P171" s="32">
        <v>46794.12</v>
      </c>
      <c r="Q171" s="32">
        <v>39775</v>
      </c>
      <c r="R171" s="32">
        <v>3509.56</v>
      </c>
      <c r="S171" s="29">
        <f t="shared" si="18"/>
        <v>3509.5600000000027</v>
      </c>
    </row>
    <row r="172" spans="2:24" s="6" customFormat="1" ht="101.25" customHeight="1" x14ac:dyDescent="0.25">
      <c r="B172" s="35" t="s">
        <v>588</v>
      </c>
      <c r="C172" s="35" t="s">
        <v>589</v>
      </c>
      <c r="D172" s="32" t="s">
        <v>590</v>
      </c>
      <c r="E172" s="32" t="s">
        <v>591</v>
      </c>
      <c r="F172" s="32" t="s">
        <v>503</v>
      </c>
      <c r="G172" s="32" t="s">
        <v>556</v>
      </c>
      <c r="H172" s="32" t="s">
        <v>571</v>
      </c>
      <c r="I172" s="35" t="s">
        <v>64</v>
      </c>
      <c r="J172" s="39" t="s">
        <v>66</v>
      </c>
      <c r="K172" s="39" t="s">
        <v>66</v>
      </c>
      <c r="L172" s="39" t="s">
        <v>66</v>
      </c>
      <c r="M172" s="39" t="s">
        <v>66</v>
      </c>
      <c r="N172" s="36" t="s">
        <v>200</v>
      </c>
      <c r="O172" s="36">
        <v>2019</v>
      </c>
      <c r="P172" s="32">
        <v>48223.44</v>
      </c>
      <c r="Q172" s="32">
        <v>40989.93</v>
      </c>
      <c r="R172" s="32">
        <v>3616.76</v>
      </c>
      <c r="S172" s="32">
        <f t="shared" si="18"/>
        <v>3616.7500000000018</v>
      </c>
    </row>
    <row r="173" spans="2:24" s="6" customFormat="1" ht="77.25" customHeight="1" x14ac:dyDescent="0.25">
      <c r="B173" s="35" t="s">
        <v>592</v>
      </c>
      <c r="C173" s="35" t="s">
        <v>593</v>
      </c>
      <c r="D173" s="32" t="s">
        <v>594</v>
      </c>
      <c r="E173" s="32" t="s">
        <v>587</v>
      </c>
      <c r="F173" s="32" t="s">
        <v>503</v>
      </c>
      <c r="G173" s="32" t="s">
        <v>162</v>
      </c>
      <c r="H173" s="32" t="s">
        <v>571</v>
      </c>
      <c r="I173" s="35" t="s">
        <v>64</v>
      </c>
      <c r="J173" s="39" t="s">
        <v>66</v>
      </c>
      <c r="K173" s="39" t="s">
        <v>66</v>
      </c>
      <c r="L173" s="39" t="s">
        <v>66</v>
      </c>
      <c r="M173" s="39" t="s">
        <v>66</v>
      </c>
      <c r="N173" s="36" t="s">
        <v>122</v>
      </c>
      <c r="O173" s="36">
        <v>2022</v>
      </c>
      <c r="P173" s="32">
        <v>25736.18</v>
      </c>
      <c r="Q173" s="32">
        <v>21875.75</v>
      </c>
      <c r="R173" s="32">
        <v>1930.21</v>
      </c>
      <c r="S173" s="29">
        <f t="shared" si="18"/>
        <v>1930.2200000000003</v>
      </c>
    </row>
    <row r="174" spans="2:24" s="6" customFormat="1" ht="123" customHeight="1" x14ac:dyDescent="0.25">
      <c r="B174" s="26" t="s">
        <v>595</v>
      </c>
      <c r="C174" s="26"/>
      <c r="D174" s="26" t="s">
        <v>596</v>
      </c>
      <c r="E174" s="26"/>
      <c r="F174" s="26"/>
      <c r="G174" s="26"/>
      <c r="H174" s="26"/>
      <c r="I174" s="26"/>
      <c r="J174" s="26"/>
      <c r="K174" s="26"/>
      <c r="L174" s="26"/>
      <c r="M174" s="26"/>
      <c r="N174" s="26"/>
      <c r="O174" s="26"/>
      <c r="P174" s="52"/>
      <c r="Q174" s="52"/>
      <c r="R174" s="52"/>
      <c r="S174" s="52"/>
    </row>
    <row r="175" spans="2:24" s="6" customFormat="1" ht="69.75" customHeight="1" x14ac:dyDescent="0.25">
      <c r="B175" s="27" t="s">
        <v>597</v>
      </c>
      <c r="C175" s="27"/>
      <c r="D175" s="27" t="s">
        <v>598</v>
      </c>
      <c r="E175" s="27"/>
      <c r="F175" s="27"/>
      <c r="G175" s="27"/>
      <c r="H175" s="27"/>
      <c r="I175" s="27"/>
      <c r="J175" s="27"/>
      <c r="K175" s="27"/>
      <c r="L175" s="27"/>
      <c r="M175" s="27"/>
      <c r="N175" s="27"/>
      <c r="O175" s="27"/>
      <c r="P175" s="116">
        <f>SUM(P176:P179)</f>
        <v>1222220.78</v>
      </c>
      <c r="Q175" s="116">
        <f t="shared" ref="Q175:S175" si="21">SUM(Q176:Q179)</f>
        <v>810748</v>
      </c>
      <c r="R175" s="116">
        <f t="shared" si="21"/>
        <v>0</v>
      </c>
      <c r="S175" s="116">
        <f t="shared" si="21"/>
        <v>411472.77999999997</v>
      </c>
    </row>
    <row r="176" spans="2:24" s="6" customFormat="1" ht="78.75" customHeight="1" x14ac:dyDescent="0.25">
      <c r="B176" s="35" t="s">
        <v>599</v>
      </c>
      <c r="C176" s="35" t="s">
        <v>600</v>
      </c>
      <c r="D176" s="32" t="s">
        <v>601</v>
      </c>
      <c r="E176" s="32" t="s">
        <v>60</v>
      </c>
      <c r="F176" s="32" t="s">
        <v>602</v>
      </c>
      <c r="G176" s="32" t="s">
        <v>73</v>
      </c>
      <c r="H176" s="32" t="s">
        <v>603</v>
      </c>
      <c r="I176" s="35" t="s">
        <v>64</v>
      </c>
      <c r="J176" s="39" t="s">
        <v>66</v>
      </c>
      <c r="K176" s="39" t="s">
        <v>66</v>
      </c>
      <c r="L176" s="39" t="s">
        <v>66</v>
      </c>
      <c r="M176" s="39" t="s">
        <v>66</v>
      </c>
      <c r="N176" s="36" t="s">
        <v>69</v>
      </c>
      <c r="O176" s="36">
        <v>2019</v>
      </c>
      <c r="P176" s="32">
        <v>84698.81</v>
      </c>
      <c r="Q176" s="32">
        <v>71993.98</v>
      </c>
      <c r="R176" s="32">
        <v>0</v>
      </c>
      <c r="S176" s="29">
        <f t="shared" si="18"/>
        <v>12704.830000000002</v>
      </c>
    </row>
    <row r="177" spans="2:26" s="6" customFormat="1" ht="91.5" customHeight="1" x14ac:dyDescent="0.25">
      <c r="B177" s="35" t="s">
        <v>604</v>
      </c>
      <c r="C177" s="35" t="s">
        <v>605</v>
      </c>
      <c r="D177" s="32" t="s">
        <v>606</v>
      </c>
      <c r="E177" s="32" t="s">
        <v>607</v>
      </c>
      <c r="F177" s="32" t="s">
        <v>602</v>
      </c>
      <c r="G177" s="32" t="s">
        <v>204</v>
      </c>
      <c r="H177" s="32" t="s">
        <v>603</v>
      </c>
      <c r="I177" s="35" t="s">
        <v>64</v>
      </c>
      <c r="J177" s="39" t="s">
        <v>66</v>
      </c>
      <c r="K177" s="39" t="s">
        <v>66</v>
      </c>
      <c r="L177" s="39" t="s">
        <v>66</v>
      </c>
      <c r="M177" s="39" t="s">
        <v>66</v>
      </c>
      <c r="N177" s="36" t="s">
        <v>200</v>
      </c>
      <c r="O177" s="36">
        <v>2019</v>
      </c>
      <c r="P177" s="32">
        <v>70618.14</v>
      </c>
      <c r="Q177" s="32">
        <v>60025.41</v>
      </c>
      <c r="R177" s="32">
        <v>0</v>
      </c>
      <c r="S177" s="29">
        <f t="shared" si="18"/>
        <v>10592.729999999996</v>
      </c>
    </row>
    <row r="178" spans="2:26" s="6" customFormat="1" ht="102.75" customHeight="1" x14ac:dyDescent="0.25">
      <c r="B178" s="35" t="s">
        <v>608</v>
      </c>
      <c r="C178" s="35" t="s">
        <v>609</v>
      </c>
      <c r="D178" s="32" t="s">
        <v>610</v>
      </c>
      <c r="E178" s="32" t="s">
        <v>611</v>
      </c>
      <c r="F178" s="32" t="s">
        <v>602</v>
      </c>
      <c r="G178" s="32" t="s">
        <v>187</v>
      </c>
      <c r="H178" s="32" t="s">
        <v>603</v>
      </c>
      <c r="I178" s="35" t="s">
        <v>64</v>
      </c>
      <c r="J178" s="39" t="s">
        <v>66</v>
      </c>
      <c r="K178" s="39" t="s">
        <v>66</v>
      </c>
      <c r="L178" s="39" t="s">
        <v>66</v>
      </c>
      <c r="M178" s="39" t="s">
        <v>66</v>
      </c>
      <c r="N178" s="36" t="s">
        <v>79</v>
      </c>
      <c r="O178" s="36">
        <v>2019</v>
      </c>
      <c r="P178" s="32">
        <v>37739.24</v>
      </c>
      <c r="Q178" s="32">
        <v>32078.35</v>
      </c>
      <c r="R178" s="32">
        <v>0</v>
      </c>
      <c r="S178" s="29">
        <f t="shared" si="18"/>
        <v>5660.8899999999994</v>
      </c>
    </row>
    <row r="179" spans="2:26" s="6" customFormat="1" ht="141.75" customHeight="1" x14ac:dyDescent="0.25">
      <c r="B179" s="35" t="s">
        <v>612</v>
      </c>
      <c r="C179" s="35" t="s">
        <v>613</v>
      </c>
      <c r="D179" s="32" t="s">
        <v>614</v>
      </c>
      <c r="E179" s="32" t="s">
        <v>145</v>
      </c>
      <c r="F179" s="32" t="s">
        <v>602</v>
      </c>
      <c r="G179" s="32" t="s">
        <v>556</v>
      </c>
      <c r="H179" s="32" t="s">
        <v>603</v>
      </c>
      <c r="I179" s="35" t="s">
        <v>64</v>
      </c>
      <c r="J179" s="35" t="s">
        <v>65</v>
      </c>
      <c r="K179" s="39" t="s">
        <v>66</v>
      </c>
      <c r="L179" s="39" t="s">
        <v>66</v>
      </c>
      <c r="M179" s="39" t="s">
        <v>66</v>
      </c>
      <c r="N179" s="36" t="s">
        <v>69</v>
      </c>
      <c r="O179" s="36">
        <v>2020</v>
      </c>
      <c r="P179" s="32">
        <v>1029164.59</v>
      </c>
      <c r="Q179" s="32">
        <v>646650.26</v>
      </c>
      <c r="R179" s="32">
        <v>0</v>
      </c>
      <c r="S179" s="32">
        <f t="shared" si="18"/>
        <v>382514.32999999996</v>
      </c>
    </row>
    <row r="180" spans="2:26" s="6" customFormat="1" ht="56.25" customHeight="1" x14ac:dyDescent="0.25">
      <c r="B180" s="27" t="s">
        <v>615</v>
      </c>
      <c r="C180" s="27"/>
      <c r="D180" s="27" t="s">
        <v>616</v>
      </c>
      <c r="E180" s="27"/>
      <c r="F180" s="27"/>
      <c r="G180" s="27"/>
      <c r="H180" s="27"/>
      <c r="I180" s="27"/>
      <c r="J180" s="27"/>
      <c r="K180" s="27"/>
      <c r="L180" s="27"/>
      <c r="M180" s="27"/>
      <c r="N180" s="27"/>
      <c r="O180" s="27"/>
      <c r="P180" s="116">
        <f>SUM(P181:P186)</f>
        <v>2580012.04</v>
      </c>
      <c r="Q180" s="116">
        <f t="shared" ref="Q180:S180" si="22">SUM(Q181:Q186)</f>
        <v>2192956.21</v>
      </c>
      <c r="R180" s="116">
        <f t="shared" si="22"/>
        <v>0</v>
      </c>
      <c r="S180" s="116">
        <f t="shared" si="22"/>
        <v>387055.82999999996</v>
      </c>
    </row>
    <row r="181" spans="2:26" s="6" customFormat="1" ht="84" customHeight="1" x14ac:dyDescent="0.25">
      <c r="B181" s="35" t="s">
        <v>617</v>
      </c>
      <c r="C181" s="35" t="s">
        <v>618</v>
      </c>
      <c r="D181" s="29" t="s">
        <v>619</v>
      </c>
      <c r="E181" s="29" t="s">
        <v>138</v>
      </c>
      <c r="F181" s="29" t="s">
        <v>602</v>
      </c>
      <c r="G181" s="29" t="s">
        <v>139</v>
      </c>
      <c r="H181" s="29" t="s">
        <v>620</v>
      </c>
      <c r="I181" s="35" t="s">
        <v>64</v>
      </c>
      <c r="J181" s="35" t="s">
        <v>65</v>
      </c>
      <c r="K181" s="39" t="s">
        <v>66</v>
      </c>
      <c r="L181" s="39" t="s">
        <v>66</v>
      </c>
      <c r="M181" s="39" t="s">
        <v>66</v>
      </c>
      <c r="N181" s="36" t="s">
        <v>164</v>
      </c>
      <c r="O181" s="36">
        <v>2020</v>
      </c>
      <c r="P181" s="32">
        <v>431079.82</v>
      </c>
      <c r="Q181" s="32">
        <v>366417.84</v>
      </c>
      <c r="R181" s="32">
        <v>0</v>
      </c>
      <c r="S181" s="29">
        <f t="shared" si="18"/>
        <v>64661.979999999981</v>
      </c>
    </row>
    <row r="182" spans="2:26" s="6" customFormat="1" ht="131.25" customHeight="1" x14ac:dyDescent="0.25">
      <c r="B182" s="35" t="s">
        <v>621</v>
      </c>
      <c r="C182" s="35" t="s">
        <v>622</v>
      </c>
      <c r="D182" s="32" t="s">
        <v>623</v>
      </c>
      <c r="E182" s="32" t="s">
        <v>145</v>
      </c>
      <c r="F182" s="32" t="s">
        <v>602</v>
      </c>
      <c r="G182" s="32" t="s">
        <v>208</v>
      </c>
      <c r="H182" s="32" t="s">
        <v>620</v>
      </c>
      <c r="I182" s="35" t="s">
        <v>64</v>
      </c>
      <c r="J182" s="35" t="s">
        <v>65</v>
      </c>
      <c r="K182" s="39" t="s">
        <v>66</v>
      </c>
      <c r="L182" s="39" t="s">
        <v>66</v>
      </c>
      <c r="M182" s="39" t="s">
        <v>66</v>
      </c>
      <c r="N182" s="36" t="s">
        <v>164</v>
      </c>
      <c r="O182" s="36">
        <v>2019</v>
      </c>
      <c r="P182" s="32">
        <v>429341.5</v>
      </c>
      <c r="Q182" s="32">
        <v>364940.27</v>
      </c>
      <c r="R182" s="32">
        <v>0</v>
      </c>
      <c r="S182" s="29">
        <f t="shared" si="18"/>
        <v>64401.229999999981</v>
      </c>
      <c r="Y182" s="33"/>
      <c r="Z182" s="33"/>
    </row>
    <row r="183" spans="2:26" s="6" customFormat="1" ht="79.5" customHeight="1" x14ac:dyDescent="0.25">
      <c r="B183" s="35" t="s">
        <v>624</v>
      </c>
      <c r="C183" s="35" t="s">
        <v>625</v>
      </c>
      <c r="D183" s="29" t="s">
        <v>626</v>
      </c>
      <c r="E183" s="29" t="s">
        <v>60</v>
      </c>
      <c r="F183" s="29" t="s">
        <v>602</v>
      </c>
      <c r="G183" s="29" t="s">
        <v>73</v>
      </c>
      <c r="H183" s="29" t="s">
        <v>620</v>
      </c>
      <c r="I183" s="35" t="s">
        <v>64</v>
      </c>
      <c r="J183" s="39" t="s">
        <v>66</v>
      </c>
      <c r="K183" s="39" t="s">
        <v>66</v>
      </c>
      <c r="L183" s="39" t="s">
        <v>66</v>
      </c>
      <c r="M183" s="39" t="s">
        <v>66</v>
      </c>
      <c r="N183" s="36" t="s">
        <v>164</v>
      </c>
      <c r="O183" s="36">
        <v>2019</v>
      </c>
      <c r="P183" s="32">
        <v>301122.82</v>
      </c>
      <c r="Q183" s="32">
        <v>255954.39</v>
      </c>
      <c r="R183" s="32">
        <v>0</v>
      </c>
      <c r="S183" s="29">
        <f t="shared" si="18"/>
        <v>45168.429999999993</v>
      </c>
    </row>
    <row r="184" spans="2:26" s="6" customFormat="1" ht="80.25" customHeight="1" x14ac:dyDescent="0.25">
      <c r="B184" s="35" t="s">
        <v>627</v>
      </c>
      <c r="C184" s="35" t="s">
        <v>628</v>
      </c>
      <c r="D184" s="29" t="s">
        <v>629</v>
      </c>
      <c r="E184" s="29" t="s">
        <v>93</v>
      </c>
      <c r="F184" s="29" t="s">
        <v>602</v>
      </c>
      <c r="G184" s="29" t="s">
        <v>94</v>
      </c>
      <c r="H184" s="29" t="s">
        <v>620</v>
      </c>
      <c r="I184" s="35" t="s">
        <v>64</v>
      </c>
      <c r="J184" s="39" t="s">
        <v>66</v>
      </c>
      <c r="K184" s="39" t="s">
        <v>66</v>
      </c>
      <c r="L184" s="39" t="s">
        <v>66</v>
      </c>
      <c r="M184" s="39" t="s">
        <v>66</v>
      </c>
      <c r="N184" s="36" t="s">
        <v>164</v>
      </c>
      <c r="O184" s="36">
        <v>2019</v>
      </c>
      <c r="P184" s="32">
        <v>577222.22</v>
      </c>
      <c r="Q184" s="32">
        <v>490585</v>
      </c>
      <c r="R184" s="32">
        <v>0</v>
      </c>
      <c r="S184" s="29">
        <f t="shared" si="18"/>
        <v>86637.219999999972</v>
      </c>
    </row>
    <row r="185" spans="2:26" s="6" customFormat="1" ht="80.25" customHeight="1" x14ac:dyDescent="0.25">
      <c r="B185" s="35" t="s">
        <v>630</v>
      </c>
      <c r="C185" s="35" t="s">
        <v>631</v>
      </c>
      <c r="D185" s="29" t="s">
        <v>632</v>
      </c>
      <c r="E185" s="29" t="s">
        <v>186</v>
      </c>
      <c r="F185" s="29" t="s">
        <v>602</v>
      </c>
      <c r="G185" s="29" t="s">
        <v>187</v>
      </c>
      <c r="H185" s="29" t="s">
        <v>620</v>
      </c>
      <c r="I185" s="35" t="s">
        <v>64</v>
      </c>
      <c r="J185" s="39" t="s">
        <v>66</v>
      </c>
      <c r="K185" s="39" t="s">
        <v>66</v>
      </c>
      <c r="L185" s="39" t="s">
        <v>66</v>
      </c>
      <c r="M185" s="39" t="s">
        <v>66</v>
      </c>
      <c r="N185" s="36" t="s">
        <v>164</v>
      </c>
      <c r="O185" s="36">
        <v>2019</v>
      </c>
      <c r="P185" s="32">
        <v>344844.84</v>
      </c>
      <c r="Q185" s="32">
        <v>293118</v>
      </c>
      <c r="R185" s="32">
        <v>0</v>
      </c>
      <c r="S185" s="29">
        <f t="shared" si="18"/>
        <v>51726.840000000026</v>
      </c>
    </row>
    <row r="186" spans="2:26" s="6" customFormat="1" ht="77.25" customHeight="1" x14ac:dyDescent="0.25">
      <c r="B186" s="35" t="s">
        <v>633</v>
      </c>
      <c r="C186" s="35" t="s">
        <v>634</v>
      </c>
      <c r="D186" s="32" t="s">
        <v>635</v>
      </c>
      <c r="E186" s="32" t="s">
        <v>152</v>
      </c>
      <c r="F186" s="32" t="s">
        <v>602</v>
      </c>
      <c r="G186" s="32" t="s">
        <v>153</v>
      </c>
      <c r="H186" s="32" t="s">
        <v>620</v>
      </c>
      <c r="I186" s="35" t="s">
        <v>64</v>
      </c>
      <c r="J186" s="39" t="s">
        <v>66</v>
      </c>
      <c r="K186" s="39" t="s">
        <v>66</v>
      </c>
      <c r="L186" s="39" t="s">
        <v>66</v>
      </c>
      <c r="M186" s="39" t="s">
        <v>66</v>
      </c>
      <c r="N186" s="36" t="s">
        <v>141</v>
      </c>
      <c r="O186" s="36">
        <v>2019</v>
      </c>
      <c r="P186" s="32">
        <v>496400.84</v>
      </c>
      <c r="Q186" s="32">
        <v>421940.71</v>
      </c>
      <c r="R186" s="32">
        <v>0</v>
      </c>
      <c r="S186" s="32">
        <f t="shared" si="18"/>
        <v>74460.13</v>
      </c>
    </row>
    <row r="187" spans="2:26" s="6" customFormat="1" ht="72.75" customHeight="1" x14ac:dyDescent="0.25">
      <c r="B187" s="26" t="s">
        <v>636</v>
      </c>
      <c r="C187" s="26"/>
      <c r="D187" s="26" t="s">
        <v>637</v>
      </c>
      <c r="E187" s="26"/>
      <c r="F187" s="26"/>
      <c r="G187" s="26"/>
      <c r="H187" s="26"/>
      <c r="I187" s="26"/>
      <c r="J187" s="26"/>
      <c r="K187" s="26"/>
      <c r="L187" s="26"/>
      <c r="M187" s="26"/>
      <c r="N187" s="26"/>
      <c r="O187" s="26"/>
      <c r="P187" s="52"/>
      <c r="Q187" s="52"/>
      <c r="R187" s="52"/>
      <c r="S187" s="52"/>
    </row>
    <row r="188" spans="2:26" s="6" customFormat="1" ht="66" customHeight="1" x14ac:dyDescent="0.25">
      <c r="B188" s="27" t="s">
        <v>638</v>
      </c>
      <c r="C188" s="27"/>
      <c r="D188" s="27" t="s">
        <v>639</v>
      </c>
      <c r="E188" s="27"/>
      <c r="F188" s="27"/>
      <c r="G188" s="27"/>
      <c r="H188" s="27"/>
      <c r="I188" s="27"/>
      <c r="J188" s="27"/>
      <c r="K188" s="27"/>
      <c r="L188" s="27"/>
      <c r="M188" s="27"/>
      <c r="N188" s="27"/>
      <c r="O188" s="27"/>
      <c r="P188" s="116">
        <f>SUM(P189:P194)</f>
        <v>5751536.3399999999</v>
      </c>
      <c r="Q188" s="116">
        <f>SUM(Q189:Q194)</f>
        <v>4766852.91</v>
      </c>
      <c r="R188" s="116">
        <f>SUM(R189:R194)</f>
        <v>600000</v>
      </c>
      <c r="S188" s="116">
        <f>SUM(S189:S194)</f>
        <v>384683.43000000017</v>
      </c>
    </row>
    <row r="189" spans="2:26" s="6" customFormat="1" ht="130.5" customHeight="1" x14ac:dyDescent="0.25">
      <c r="B189" s="35" t="s">
        <v>640</v>
      </c>
      <c r="C189" s="35" t="s">
        <v>641</v>
      </c>
      <c r="D189" s="32" t="s">
        <v>642</v>
      </c>
      <c r="E189" s="32" t="s">
        <v>138</v>
      </c>
      <c r="F189" s="32" t="s">
        <v>280</v>
      </c>
      <c r="G189" s="32" t="s">
        <v>139</v>
      </c>
      <c r="H189" s="32" t="s">
        <v>643</v>
      </c>
      <c r="I189" s="35" t="s">
        <v>64</v>
      </c>
      <c r="J189" s="35" t="s">
        <v>65</v>
      </c>
      <c r="K189" s="39" t="s">
        <v>66</v>
      </c>
      <c r="L189" s="39" t="s">
        <v>66</v>
      </c>
      <c r="M189" s="39" t="s">
        <v>66</v>
      </c>
      <c r="N189" s="36" t="s">
        <v>142</v>
      </c>
      <c r="O189" s="36">
        <v>2018</v>
      </c>
      <c r="P189" s="32">
        <v>70588</v>
      </c>
      <c r="Q189" s="57">
        <v>59999.8</v>
      </c>
      <c r="R189" s="32">
        <v>0</v>
      </c>
      <c r="S189" s="29">
        <f t="shared" si="18"/>
        <v>10588.199999999997</v>
      </c>
    </row>
    <row r="190" spans="2:26" s="6" customFormat="1" ht="127.5" customHeight="1" x14ac:dyDescent="0.25">
      <c r="B190" s="35" t="s">
        <v>644</v>
      </c>
      <c r="C190" s="35" t="s">
        <v>645</v>
      </c>
      <c r="D190" s="29" t="s">
        <v>646</v>
      </c>
      <c r="E190" s="29" t="s">
        <v>647</v>
      </c>
      <c r="F190" s="29" t="s">
        <v>280</v>
      </c>
      <c r="G190" s="29" t="s">
        <v>187</v>
      </c>
      <c r="H190" s="29" t="s">
        <v>643</v>
      </c>
      <c r="I190" s="35" t="s">
        <v>64</v>
      </c>
      <c r="J190" s="35" t="s">
        <v>65</v>
      </c>
      <c r="K190" s="39" t="s">
        <v>66</v>
      </c>
      <c r="L190" s="39" t="s">
        <v>66</v>
      </c>
      <c r="M190" s="39" t="s">
        <v>66</v>
      </c>
      <c r="N190" s="36" t="s">
        <v>67</v>
      </c>
      <c r="O190" s="36">
        <v>2019</v>
      </c>
      <c r="P190" s="32">
        <v>589242.18000000005</v>
      </c>
      <c r="Q190" s="32">
        <v>420000</v>
      </c>
      <c r="R190" s="32">
        <v>0</v>
      </c>
      <c r="S190" s="29">
        <f t="shared" si="18"/>
        <v>169242.18000000005</v>
      </c>
    </row>
    <row r="191" spans="2:26" s="6" customFormat="1" ht="105.75" customHeight="1" x14ac:dyDescent="0.25">
      <c r="B191" s="35" t="s">
        <v>648</v>
      </c>
      <c r="C191" s="35" t="s">
        <v>649</v>
      </c>
      <c r="D191" s="32" t="s">
        <v>650</v>
      </c>
      <c r="E191" s="32" t="s">
        <v>93</v>
      </c>
      <c r="F191" s="32" t="s">
        <v>280</v>
      </c>
      <c r="G191" s="32" t="s">
        <v>94</v>
      </c>
      <c r="H191" s="32" t="s">
        <v>643</v>
      </c>
      <c r="I191" s="35" t="s">
        <v>64</v>
      </c>
      <c r="J191" s="35" t="s">
        <v>65</v>
      </c>
      <c r="K191" s="39" t="s">
        <v>66</v>
      </c>
      <c r="L191" s="39" t="s">
        <v>66</v>
      </c>
      <c r="M191" s="39" t="s">
        <v>66</v>
      </c>
      <c r="N191" s="36" t="s">
        <v>142</v>
      </c>
      <c r="O191" s="36">
        <v>2018</v>
      </c>
      <c r="P191" s="32">
        <v>263922.88</v>
      </c>
      <c r="Q191" s="32">
        <v>224334.44</v>
      </c>
      <c r="R191" s="32">
        <v>0</v>
      </c>
      <c r="S191" s="29">
        <f t="shared" si="18"/>
        <v>39588.44</v>
      </c>
    </row>
    <row r="192" spans="2:26" s="6" customFormat="1" ht="219" customHeight="1" x14ac:dyDescent="0.25">
      <c r="B192" s="35" t="s">
        <v>651</v>
      </c>
      <c r="C192" s="35" t="s">
        <v>652</v>
      </c>
      <c r="D192" s="32" t="s">
        <v>653</v>
      </c>
      <c r="E192" s="32" t="s">
        <v>654</v>
      </c>
      <c r="F192" s="32" t="s">
        <v>280</v>
      </c>
      <c r="G192" s="32" t="s">
        <v>208</v>
      </c>
      <c r="H192" s="32" t="s">
        <v>643</v>
      </c>
      <c r="I192" s="35" t="s">
        <v>64</v>
      </c>
      <c r="J192" s="35" t="s">
        <v>65</v>
      </c>
      <c r="K192" s="39" t="s">
        <v>66</v>
      </c>
      <c r="L192" s="39" t="s">
        <v>66</v>
      </c>
      <c r="M192" s="39" t="s">
        <v>66</v>
      </c>
      <c r="N192" s="36" t="s">
        <v>109</v>
      </c>
      <c r="O192" s="36">
        <v>2019</v>
      </c>
      <c r="P192" s="32">
        <v>797588.28</v>
      </c>
      <c r="Q192" s="32">
        <v>636853.66999999993</v>
      </c>
      <c r="R192" s="32">
        <v>0</v>
      </c>
      <c r="S192" s="29">
        <f t="shared" si="18"/>
        <v>160734.6100000001</v>
      </c>
    </row>
    <row r="193" spans="2:30" s="6" customFormat="1" ht="72.75" customHeight="1" x14ac:dyDescent="0.25">
      <c r="B193" s="35" t="s">
        <v>655</v>
      </c>
      <c r="C193" s="35" t="s">
        <v>656</v>
      </c>
      <c r="D193" s="32" t="s">
        <v>657</v>
      </c>
      <c r="E193" s="32" t="s">
        <v>658</v>
      </c>
      <c r="F193" s="32" t="s">
        <v>280</v>
      </c>
      <c r="G193" s="32" t="s">
        <v>659</v>
      </c>
      <c r="H193" s="32" t="s">
        <v>643</v>
      </c>
      <c r="I193" s="35" t="s">
        <v>64</v>
      </c>
      <c r="J193" s="35" t="s">
        <v>65</v>
      </c>
      <c r="K193" s="39" t="s">
        <v>66</v>
      </c>
      <c r="L193" s="39" t="s">
        <v>66</v>
      </c>
      <c r="M193" s="39" t="s">
        <v>66</v>
      </c>
      <c r="N193" s="36" t="s">
        <v>110</v>
      </c>
      <c r="O193" s="36">
        <v>2019</v>
      </c>
      <c r="P193" s="32">
        <v>4000000</v>
      </c>
      <c r="Q193" s="32">
        <v>3400000</v>
      </c>
      <c r="R193" s="32">
        <v>600000</v>
      </c>
      <c r="S193" s="29">
        <f t="shared" si="18"/>
        <v>0</v>
      </c>
    </row>
    <row r="194" spans="2:30" s="6" customFormat="1" ht="78" customHeight="1" x14ac:dyDescent="0.25">
      <c r="B194" s="35" t="s">
        <v>660</v>
      </c>
      <c r="C194" s="35" t="s">
        <v>661</v>
      </c>
      <c r="D194" s="29" t="s">
        <v>662</v>
      </c>
      <c r="E194" s="29" t="s">
        <v>663</v>
      </c>
      <c r="F194" s="29" t="s">
        <v>280</v>
      </c>
      <c r="G194" s="29" t="s">
        <v>153</v>
      </c>
      <c r="H194" s="29" t="s">
        <v>664</v>
      </c>
      <c r="I194" s="35" t="s">
        <v>64</v>
      </c>
      <c r="J194" s="35" t="s">
        <v>65</v>
      </c>
      <c r="K194" s="39" t="s">
        <v>66</v>
      </c>
      <c r="L194" s="39" t="s">
        <v>66</v>
      </c>
      <c r="M194" s="39" t="s">
        <v>66</v>
      </c>
      <c r="N194" s="36" t="s">
        <v>239</v>
      </c>
      <c r="O194" s="36">
        <v>2019</v>
      </c>
      <c r="P194" s="32">
        <v>30195</v>
      </c>
      <c r="Q194" s="32">
        <v>25665</v>
      </c>
      <c r="R194" s="32">
        <v>0</v>
      </c>
      <c r="S194" s="29">
        <f t="shared" si="18"/>
        <v>4530</v>
      </c>
    </row>
    <row r="195" spans="2:30" s="6" customFormat="1" ht="57" customHeight="1" x14ac:dyDescent="0.25">
      <c r="B195" s="26" t="s">
        <v>665</v>
      </c>
      <c r="C195" s="26"/>
      <c r="D195" s="26" t="s">
        <v>666</v>
      </c>
      <c r="E195" s="26"/>
      <c r="F195" s="26"/>
      <c r="G195" s="26"/>
      <c r="H195" s="26"/>
      <c r="I195" s="26"/>
      <c r="J195" s="26"/>
      <c r="K195" s="26"/>
      <c r="L195" s="26"/>
      <c r="M195" s="26"/>
      <c r="N195" s="26"/>
      <c r="O195" s="26"/>
      <c r="P195" s="52"/>
      <c r="Q195" s="52"/>
      <c r="R195" s="52"/>
      <c r="S195" s="52"/>
    </row>
    <row r="196" spans="2:30" s="6" customFormat="1" ht="98.25" customHeight="1" x14ac:dyDescent="0.25">
      <c r="B196" s="27" t="s">
        <v>667</v>
      </c>
      <c r="C196" s="27"/>
      <c r="D196" s="27" t="s">
        <v>668</v>
      </c>
      <c r="E196" s="27"/>
      <c r="F196" s="27"/>
      <c r="G196" s="27"/>
      <c r="H196" s="27"/>
      <c r="I196" s="27"/>
      <c r="J196" s="27"/>
      <c r="K196" s="27"/>
      <c r="L196" s="27"/>
      <c r="M196" s="27"/>
      <c r="N196" s="27"/>
      <c r="O196" s="27"/>
      <c r="P196" s="116">
        <f>SUM(P197:P203)</f>
        <v>1120076.0899999999</v>
      </c>
      <c r="Q196" s="116">
        <f>SUM(Q197:Q203)</f>
        <v>951990.67999999993</v>
      </c>
      <c r="R196" s="116">
        <f>SUM(R197:R203)</f>
        <v>0</v>
      </c>
      <c r="S196" s="116">
        <f>SUM(S197:S203)</f>
        <v>168085.40999999997</v>
      </c>
    </row>
    <row r="197" spans="2:30" s="6" customFormat="1" ht="90" customHeight="1" x14ac:dyDescent="0.25">
      <c r="B197" s="35" t="s">
        <v>669</v>
      </c>
      <c r="C197" s="35" t="s">
        <v>670</v>
      </c>
      <c r="D197" s="29" t="s">
        <v>671</v>
      </c>
      <c r="E197" s="29" t="s">
        <v>145</v>
      </c>
      <c r="F197" s="29" t="s">
        <v>61</v>
      </c>
      <c r="G197" s="29" t="s">
        <v>672</v>
      </c>
      <c r="H197" s="29" t="s">
        <v>673</v>
      </c>
      <c r="I197" s="35" t="s">
        <v>64</v>
      </c>
      <c r="J197" s="39" t="s">
        <v>66</v>
      </c>
      <c r="K197" s="39" t="s">
        <v>66</v>
      </c>
      <c r="L197" s="39" t="s">
        <v>66</v>
      </c>
      <c r="M197" s="39" t="s">
        <v>66</v>
      </c>
      <c r="N197" s="36" t="s">
        <v>453</v>
      </c>
      <c r="O197" s="36">
        <v>2021</v>
      </c>
      <c r="P197" s="32">
        <v>188236</v>
      </c>
      <c r="Q197" s="32">
        <v>160000</v>
      </c>
      <c r="R197" s="32">
        <v>0</v>
      </c>
      <c r="S197" s="29">
        <f t="shared" si="18"/>
        <v>28236</v>
      </c>
    </row>
    <row r="198" spans="2:30" s="6" customFormat="1" ht="88.5" customHeight="1" x14ac:dyDescent="0.25">
      <c r="B198" s="35" t="s">
        <v>674</v>
      </c>
      <c r="C198" s="35" t="s">
        <v>675</v>
      </c>
      <c r="D198" s="29" t="s">
        <v>676</v>
      </c>
      <c r="E198" s="29" t="s">
        <v>93</v>
      </c>
      <c r="F198" s="29" t="s">
        <v>61</v>
      </c>
      <c r="G198" s="29" t="s">
        <v>94</v>
      </c>
      <c r="H198" s="29" t="s">
        <v>673</v>
      </c>
      <c r="I198" s="35" t="s">
        <v>64</v>
      </c>
      <c r="J198" s="39" t="s">
        <v>66</v>
      </c>
      <c r="K198" s="39" t="s">
        <v>66</v>
      </c>
      <c r="L198" s="39" t="s">
        <v>66</v>
      </c>
      <c r="M198" s="39" t="s">
        <v>66</v>
      </c>
      <c r="N198" s="36" t="s">
        <v>239</v>
      </c>
      <c r="O198" s="36">
        <v>2020</v>
      </c>
      <c r="P198" s="32">
        <v>186665</v>
      </c>
      <c r="Q198" s="32">
        <v>158665</v>
      </c>
      <c r="R198" s="32">
        <v>0</v>
      </c>
      <c r="S198" s="29">
        <f t="shared" si="18"/>
        <v>28000</v>
      </c>
    </row>
    <row r="199" spans="2:30" s="6" customFormat="1" ht="90.75" customHeight="1" x14ac:dyDescent="0.25">
      <c r="B199" s="35" t="s">
        <v>677</v>
      </c>
      <c r="C199" s="35" t="s">
        <v>678</v>
      </c>
      <c r="D199" s="29" t="s">
        <v>679</v>
      </c>
      <c r="E199" s="29" t="s">
        <v>186</v>
      </c>
      <c r="F199" s="29" t="s">
        <v>61</v>
      </c>
      <c r="G199" s="29" t="s">
        <v>187</v>
      </c>
      <c r="H199" s="29" t="s">
        <v>673</v>
      </c>
      <c r="I199" s="35" t="s">
        <v>64</v>
      </c>
      <c r="J199" s="39" t="s">
        <v>66</v>
      </c>
      <c r="K199" s="39" t="s">
        <v>66</v>
      </c>
      <c r="L199" s="39" t="s">
        <v>66</v>
      </c>
      <c r="M199" s="39" t="s">
        <v>66</v>
      </c>
      <c r="N199" s="36" t="s">
        <v>453</v>
      </c>
      <c r="O199" s="36">
        <v>2020</v>
      </c>
      <c r="P199" s="32">
        <v>154414.51999999999</v>
      </c>
      <c r="Q199" s="32">
        <v>131252.34</v>
      </c>
      <c r="R199" s="32">
        <v>0</v>
      </c>
      <c r="S199" s="29">
        <f t="shared" si="18"/>
        <v>23162.179999999993</v>
      </c>
      <c r="AD199" s="44"/>
    </row>
    <row r="200" spans="2:30" s="6" customFormat="1" ht="102" customHeight="1" x14ac:dyDescent="0.25">
      <c r="B200" s="35" t="s">
        <v>680</v>
      </c>
      <c r="C200" s="35" t="s">
        <v>681</v>
      </c>
      <c r="D200" s="29" t="s">
        <v>682</v>
      </c>
      <c r="E200" s="29" t="s">
        <v>683</v>
      </c>
      <c r="F200" s="29" t="s">
        <v>61</v>
      </c>
      <c r="G200" s="29" t="s">
        <v>153</v>
      </c>
      <c r="H200" s="29" t="s">
        <v>684</v>
      </c>
      <c r="I200" s="35" t="s">
        <v>64</v>
      </c>
      <c r="J200" s="39" t="s">
        <v>66</v>
      </c>
      <c r="K200" s="39" t="s">
        <v>66</v>
      </c>
      <c r="L200" s="39" t="s">
        <v>66</v>
      </c>
      <c r="M200" s="39" t="s">
        <v>66</v>
      </c>
      <c r="N200" s="36" t="s">
        <v>68</v>
      </c>
      <c r="O200" s="36">
        <v>2019</v>
      </c>
      <c r="P200" s="32">
        <v>116373.51</v>
      </c>
      <c r="Q200" s="32">
        <v>98844.35</v>
      </c>
      <c r="R200" s="32">
        <v>0</v>
      </c>
      <c r="S200" s="29">
        <f t="shared" si="18"/>
        <v>17529.159999999989</v>
      </c>
    </row>
    <row r="201" spans="2:30" s="6" customFormat="1" ht="89.25" customHeight="1" x14ac:dyDescent="0.25">
      <c r="B201" s="35" t="s">
        <v>685</v>
      </c>
      <c r="C201" s="35" t="s">
        <v>686</v>
      </c>
      <c r="D201" s="29" t="s">
        <v>687</v>
      </c>
      <c r="E201" s="29" t="s">
        <v>60</v>
      </c>
      <c r="F201" s="29" t="s">
        <v>61</v>
      </c>
      <c r="G201" s="29" t="s">
        <v>688</v>
      </c>
      <c r="H201" s="29" t="s">
        <v>684</v>
      </c>
      <c r="I201" s="35" t="s">
        <v>64</v>
      </c>
      <c r="J201" s="39" t="s">
        <v>66</v>
      </c>
      <c r="K201" s="39" t="s">
        <v>66</v>
      </c>
      <c r="L201" s="39" t="s">
        <v>66</v>
      </c>
      <c r="M201" s="39" t="s">
        <v>66</v>
      </c>
      <c r="N201" s="36" t="s">
        <v>69</v>
      </c>
      <c r="O201" s="36">
        <v>2020</v>
      </c>
      <c r="P201" s="32">
        <v>176470.59</v>
      </c>
      <c r="Q201" s="32">
        <v>150000</v>
      </c>
      <c r="R201" s="32">
        <v>0</v>
      </c>
      <c r="S201" s="29">
        <f t="shared" si="18"/>
        <v>26470.589999999997</v>
      </c>
    </row>
    <row r="202" spans="2:30" s="33" customFormat="1" ht="99" customHeight="1" x14ac:dyDescent="0.25">
      <c r="B202" s="35" t="s">
        <v>689</v>
      </c>
      <c r="C202" s="35" t="s">
        <v>690</v>
      </c>
      <c r="D202" s="32" t="s">
        <v>691</v>
      </c>
      <c r="E202" s="32" t="s">
        <v>138</v>
      </c>
      <c r="F202" s="32" t="s">
        <v>61</v>
      </c>
      <c r="G202" s="32" t="s">
        <v>162</v>
      </c>
      <c r="H202" s="32" t="s">
        <v>684</v>
      </c>
      <c r="I202" s="35" t="s">
        <v>64</v>
      </c>
      <c r="J202" s="39" t="s">
        <v>66</v>
      </c>
      <c r="K202" s="39" t="s">
        <v>66</v>
      </c>
      <c r="L202" s="39" t="s">
        <v>66</v>
      </c>
      <c r="M202" s="39" t="s">
        <v>66</v>
      </c>
      <c r="N202" s="36" t="s">
        <v>426</v>
      </c>
      <c r="O202" s="36">
        <v>2021</v>
      </c>
      <c r="P202" s="32">
        <v>157956.47</v>
      </c>
      <c r="Q202" s="32">
        <v>134262.99</v>
      </c>
      <c r="R202" s="32">
        <v>0</v>
      </c>
      <c r="S202" s="29">
        <f t="shared" si="18"/>
        <v>23693.48000000001</v>
      </c>
      <c r="T202" s="6"/>
      <c r="U202" s="6"/>
      <c r="V202" s="6"/>
      <c r="W202" s="6"/>
      <c r="X202" s="6"/>
    </row>
    <row r="203" spans="2:30" s="6" customFormat="1" ht="100.5" customHeight="1" x14ac:dyDescent="0.25">
      <c r="B203" s="35" t="s">
        <v>956</v>
      </c>
      <c r="C203" s="35" t="s">
        <v>957</v>
      </c>
      <c r="D203" s="29" t="s">
        <v>958</v>
      </c>
      <c r="E203" s="29" t="s">
        <v>152</v>
      </c>
      <c r="F203" s="29" t="s">
        <v>61</v>
      </c>
      <c r="G203" s="29" t="s">
        <v>153</v>
      </c>
      <c r="H203" s="29" t="s">
        <v>684</v>
      </c>
      <c r="I203" s="35" t="s">
        <v>64</v>
      </c>
      <c r="J203" s="39" t="s">
        <v>66</v>
      </c>
      <c r="K203" s="39" t="s">
        <v>66</v>
      </c>
      <c r="L203" s="39" t="s">
        <v>66</v>
      </c>
      <c r="M203" s="39" t="s">
        <v>66</v>
      </c>
      <c r="N203" s="36" t="s">
        <v>216</v>
      </c>
      <c r="O203" s="36">
        <v>2022</v>
      </c>
      <c r="P203" s="32">
        <f>Q203+R203+S203</f>
        <v>139960</v>
      </c>
      <c r="Q203" s="32">
        <v>118966</v>
      </c>
      <c r="R203" s="32">
        <v>0</v>
      </c>
      <c r="S203" s="29">
        <v>20994</v>
      </c>
    </row>
    <row r="204" spans="2:30" s="100" customFormat="1" x14ac:dyDescent="0.25">
      <c r="B204" s="101"/>
      <c r="P204" s="102"/>
      <c r="Q204" s="102"/>
      <c r="R204" s="102"/>
      <c r="S204" s="102"/>
    </row>
    <row r="214" spans="2:19" hidden="1" x14ac:dyDescent="0.25">
      <c r="B214" t="s">
        <v>940</v>
      </c>
      <c r="P214" s="91">
        <f>SUBTOTAL(9,P9:P203)</f>
        <v>159083896.06000003</v>
      </c>
      <c r="Q214" s="91">
        <f>SUBTOTAL(9,Q9:Q203)</f>
        <v>108644387.48</v>
      </c>
      <c r="R214" s="91">
        <f>SUBTOTAL(9,R9:R203)</f>
        <v>4316716.3</v>
      </c>
      <c r="S214" s="91">
        <f>SUBTOTAL(9,S9:S203)</f>
        <v>46122792.280000001</v>
      </c>
    </row>
  </sheetData>
  <autoFilter ref="B7:S61"/>
  <mergeCells count="3">
    <mergeCell ref="N6:O6"/>
    <mergeCell ref="B6:M6"/>
    <mergeCell ref="P6:S6"/>
  </mergeCells>
  <pageMargins left="0.23622047244094491" right="0.23622047244094491"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13"/>
  <sheetViews>
    <sheetView workbookViewId="0">
      <pane ySplit="8" topLeftCell="A9" activePane="bottomLeft" state="frozen"/>
      <selection pane="bottomLeft" activeCell="A135" sqref="A135:XFD135"/>
    </sheetView>
  </sheetViews>
  <sheetFormatPr defaultRowHeight="15" x14ac:dyDescent="0.25"/>
  <cols>
    <col min="1" max="1" width="4.42578125" style="1" customWidth="1"/>
    <col min="2" max="2" width="7.5703125" style="1" customWidth="1"/>
    <col min="3" max="3" width="9.140625" style="1"/>
    <col min="4" max="4" width="14" style="1" customWidth="1"/>
    <col min="5" max="5" width="10.140625" style="1" customWidth="1"/>
    <col min="6" max="6" width="11.85546875" style="1" customWidth="1"/>
    <col min="7" max="7" width="12" style="1" customWidth="1"/>
    <col min="8" max="8" width="9.140625" style="1"/>
    <col min="9" max="9" width="11.5703125" style="1" customWidth="1"/>
    <col min="10" max="10" width="12.7109375" style="1" customWidth="1"/>
    <col min="11" max="11" width="9.140625" style="1"/>
    <col min="12" max="12" width="11.5703125" style="1" customWidth="1"/>
    <col min="13" max="13" width="12.5703125" style="1" customWidth="1"/>
    <col min="14" max="14" width="9.140625" style="1"/>
    <col min="15" max="15" width="12.140625" style="1" customWidth="1"/>
    <col min="16" max="16" width="12.28515625" style="1" customWidth="1"/>
    <col min="17" max="17" width="9.140625" style="1"/>
    <col min="18" max="18" width="11.42578125" style="1" customWidth="1"/>
    <col min="19" max="19" width="11.5703125" style="1" customWidth="1"/>
    <col min="20" max="20" width="9.140625" style="1"/>
    <col min="21" max="22" width="11.7109375" style="1" customWidth="1"/>
    <col min="23" max="16384" width="9.140625" style="1"/>
  </cols>
  <sheetData>
    <row r="1" spans="2:25" ht="15.75" customHeight="1" x14ac:dyDescent="0.25">
      <c r="R1" s="2"/>
      <c r="S1" s="2"/>
      <c r="T1" s="2" t="s">
        <v>9</v>
      </c>
    </row>
    <row r="2" spans="2:25" ht="15.75" x14ac:dyDescent="0.25">
      <c r="R2" s="3"/>
      <c r="S2" s="3"/>
      <c r="T2" s="3" t="s">
        <v>1</v>
      </c>
    </row>
    <row r="3" spans="2:25" ht="15.75" x14ac:dyDescent="0.25">
      <c r="R3" s="3"/>
      <c r="S3" s="3"/>
      <c r="T3" s="3" t="s">
        <v>2</v>
      </c>
    </row>
    <row r="4" spans="2:25" ht="15.75" x14ac:dyDescent="0.25">
      <c r="R4" s="3"/>
      <c r="S4" s="3"/>
      <c r="T4" s="3"/>
    </row>
    <row r="5" spans="2:25" ht="15.75" x14ac:dyDescent="0.25">
      <c r="B5" s="5" t="s">
        <v>34</v>
      </c>
      <c r="D5" s="6"/>
      <c r="E5" s="6"/>
      <c r="F5" s="6"/>
      <c r="G5" s="6"/>
      <c r="H5" s="6"/>
      <c r="I5" s="6"/>
      <c r="K5" s="8"/>
      <c r="L5" s="8"/>
      <c r="M5" s="8"/>
      <c r="O5" s="8"/>
      <c r="P5" s="8"/>
      <c r="Q5" s="8"/>
    </row>
    <row r="6" spans="2:25" ht="15.75" customHeight="1" x14ac:dyDescent="0.25">
      <c r="B6" s="5" t="s">
        <v>45</v>
      </c>
    </row>
    <row r="7" spans="2:25" ht="32.25" customHeight="1" x14ac:dyDescent="0.25">
      <c r="B7" s="138" t="s">
        <v>19</v>
      </c>
      <c r="C7" s="136" t="s">
        <v>17</v>
      </c>
      <c r="D7" s="138" t="s">
        <v>14</v>
      </c>
      <c r="E7" s="140" t="s">
        <v>15</v>
      </c>
      <c r="F7" s="141"/>
      <c r="G7" s="141"/>
      <c r="H7" s="141"/>
      <c r="I7" s="141"/>
      <c r="J7" s="141"/>
      <c r="K7" s="141"/>
      <c r="L7" s="141"/>
      <c r="M7" s="141"/>
      <c r="N7" s="141"/>
      <c r="O7" s="141"/>
      <c r="P7" s="141"/>
      <c r="Q7" s="141"/>
      <c r="R7" s="141"/>
      <c r="S7" s="141"/>
      <c r="T7" s="141"/>
      <c r="U7" s="141"/>
      <c r="V7" s="142"/>
    </row>
    <row r="8" spans="2:25" ht="36.75" customHeight="1" x14ac:dyDescent="0.25">
      <c r="B8" s="138"/>
      <c r="C8" s="137"/>
      <c r="D8" s="139"/>
      <c r="E8" s="20" t="s">
        <v>4</v>
      </c>
      <c r="F8" s="20" t="s">
        <v>20</v>
      </c>
      <c r="G8" s="20" t="s">
        <v>36</v>
      </c>
      <c r="H8" s="20" t="s">
        <v>26</v>
      </c>
      <c r="I8" s="20" t="s">
        <v>21</v>
      </c>
      <c r="J8" s="20" t="s">
        <v>37</v>
      </c>
      <c r="K8" s="20" t="s">
        <v>11</v>
      </c>
      <c r="L8" s="20" t="s">
        <v>22</v>
      </c>
      <c r="M8" s="20" t="s">
        <v>38</v>
      </c>
      <c r="N8" s="20" t="s">
        <v>12</v>
      </c>
      <c r="O8" s="20" t="s">
        <v>23</v>
      </c>
      <c r="P8" s="20" t="s">
        <v>39</v>
      </c>
      <c r="Q8" s="20" t="s">
        <v>13</v>
      </c>
      <c r="R8" s="20" t="s">
        <v>24</v>
      </c>
      <c r="S8" s="20" t="s">
        <v>40</v>
      </c>
      <c r="T8" s="20" t="s">
        <v>16</v>
      </c>
      <c r="U8" s="20" t="s">
        <v>25</v>
      </c>
      <c r="V8" s="20" t="s">
        <v>41</v>
      </c>
    </row>
    <row r="9" spans="2:25" ht="63.75" x14ac:dyDescent="0.25">
      <c r="B9" s="21" t="s">
        <v>0</v>
      </c>
      <c r="C9" s="21"/>
      <c r="D9" s="21" t="s">
        <v>50</v>
      </c>
      <c r="E9" s="45"/>
      <c r="F9" s="45"/>
      <c r="G9" s="45"/>
      <c r="H9" s="45"/>
      <c r="I9" s="45"/>
      <c r="J9" s="45"/>
      <c r="K9" s="45"/>
      <c r="L9" s="45"/>
      <c r="M9" s="45"/>
      <c r="N9" s="41"/>
      <c r="O9" s="41"/>
      <c r="P9" s="45"/>
      <c r="Q9" s="45"/>
      <c r="R9" s="45"/>
      <c r="S9" s="45"/>
      <c r="T9" s="45"/>
      <c r="U9" s="45"/>
      <c r="V9" s="45"/>
      <c r="W9" s="6"/>
      <c r="X9" s="6"/>
      <c r="Y9" s="6"/>
    </row>
    <row r="10" spans="2:25" ht="191.25" customHeight="1" x14ac:dyDescent="0.25">
      <c r="B10" s="23" t="s">
        <v>51</v>
      </c>
      <c r="C10" s="24"/>
      <c r="D10" s="23" t="s">
        <v>52</v>
      </c>
      <c r="E10" s="24"/>
      <c r="F10" s="23"/>
      <c r="G10" s="23"/>
      <c r="H10" s="24"/>
      <c r="I10" s="23"/>
      <c r="J10" s="23"/>
      <c r="K10" s="24"/>
      <c r="L10" s="23"/>
      <c r="M10" s="23"/>
      <c r="N10" s="24"/>
      <c r="O10" s="23"/>
      <c r="P10" s="23"/>
      <c r="Q10" s="24"/>
      <c r="R10" s="23"/>
      <c r="S10" s="23"/>
      <c r="T10" s="24"/>
      <c r="U10" s="23"/>
      <c r="V10" s="23"/>
      <c r="W10" s="6"/>
      <c r="X10" s="6"/>
      <c r="Y10" s="6"/>
    </row>
    <row r="11" spans="2:25" ht="120" customHeight="1" x14ac:dyDescent="0.25">
      <c r="B11" s="25" t="s">
        <v>53</v>
      </c>
      <c r="C11" s="26"/>
      <c r="D11" s="26" t="s">
        <v>54</v>
      </c>
      <c r="E11" s="26"/>
      <c r="F11" s="26"/>
      <c r="G11" s="25"/>
      <c r="H11" s="26"/>
      <c r="I11" s="26"/>
      <c r="J11" s="26"/>
      <c r="K11" s="25"/>
      <c r="L11" s="26"/>
      <c r="M11" s="26"/>
      <c r="N11" s="26"/>
      <c r="O11" s="25"/>
      <c r="P11" s="26"/>
      <c r="Q11" s="26"/>
      <c r="R11" s="26"/>
      <c r="S11" s="25"/>
      <c r="T11" s="26"/>
      <c r="U11" s="26"/>
      <c r="V11" s="26"/>
      <c r="W11" s="6"/>
      <c r="X11" s="6"/>
      <c r="Y11" s="6"/>
    </row>
    <row r="12" spans="2:25" ht="54" customHeight="1" x14ac:dyDescent="0.25">
      <c r="B12" s="27" t="s">
        <v>55</v>
      </c>
      <c r="C12" s="27"/>
      <c r="D12" s="95" t="s">
        <v>56</v>
      </c>
      <c r="E12" s="27"/>
      <c r="F12" s="27"/>
      <c r="G12" s="27"/>
      <c r="H12" s="27"/>
      <c r="I12" s="27"/>
      <c r="J12" s="27"/>
      <c r="K12" s="27"/>
      <c r="L12" s="27"/>
      <c r="M12" s="27"/>
      <c r="N12" s="27"/>
      <c r="O12" s="27"/>
      <c r="P12" s="27"/>
      <c r="Q12" s="27"/>
      <c r="R12" s="27"/>
      <c r="S12" s="27"/>
      <c r="T12" s="27"/>
      <c r="U12" s="27"/>
      <c r="V12" s="27"/>
      <c r="W12" s="47" t="s">
        <v>148</v>
      </c>
      <c r="X12" s="47" t="s">
        <v>692</v>
      </c>
      <c r="Y12" s="6"/>
    </row>
    <row r="13" spans="2:25" ht="89.25" x14ac:dyDescent="0.25">
      <c r="B13" s="35" t="str">
        <f>'1 lentelė'!B13</f>
        <v>1.1.1.1.1</v>
      </c>
      <c r="C13" s="35" t="str">
        <f>'1 lentelė'!C13</f>
        <v>R099905-342900-1101</v>
      </c>
      <c r="D13" s="35" t="str">
        <f>'1 lentelė'!D13</f>
        <v>Anykščių miesto viešųjų erdvių sistemos pertvarkymas (I etapas)</v>
      </c>
      <c r="E13" s="32" t="s">
        <v>693</v>
      </c>
      <c r="F13" s="32" t="s">
        <v>694</v>
      </c>
      <c r="G13" s="32">
        <v>6826.23</v>
      </c>
      <c r="H13" s="32" t="s">
        <v>695</v>
      </c>
      <c r="I13" s="32" t="s">
        <v>696</v>
      </c>
      <c r="J13" s="32">
        <v>844.65</v>
      </c>
      <c r="K13" s="29"/>
      <c r="L13" s="29"/>
      <c r="M13" s="29"/>
      <c r="N13" s="37"/>
      <c r="O13" s="37"/>
      <c r="P13" s="29"/>
      <c r="Q13" s="58"/>
      <c r="R13" s="58"/>
      <c r="S13" s="58"/>
      <c r="T13" s="58"/>
      <c r="U13" s="58"/>
      <c r="V13" s="58"/>
      <c r="W13" s="46">
        <f>SUMIF(Q:Q,"P.B.238",S:S)</f>
        <v>0</v>
      </c>
      <c r="X13" s="48">
        <f>S13+T13+U13+V13+W13</f>
        <v>0</v>
      </c>
      <c r="Y13" s="6"/>
    </row>
    <row r="14" spans="2:25" ht="69.75" customHeight="1" x14ac:dyDescent="0.25">
      <c r="B14" s="35" t="str">
        <f>'1 lentelė'!B14</f>
        <v>1.1.1.1.2</v>
      </c>
      <c r="C14" s="35" t="str">
        <f>'1 lentelė'!C14</f>
        <v>R099905-280000-1102</v>
      </c>
      <c r="D14" s="35" t="str">
        <f>'1 lentelė'!D14</f>
        <v xml:space="preserve">Anykščių miesto viešųjų erdvių sistemos pertvarkymas (II etapas) </v>
      </c>
      <c r="E14" s="32" t="s">
        <v>693</v>
      </c>
      <c r="F14" s="32" t="s">
        <v>694</v>
      </c>
      <c r="G14" s="32">
        <v>5766.1</v>
      </c>
      <c r="H14" s="32"/>
      <c r="I14" s="32"/>
      <c r="J14" s="32"/>
      <c r="K14" s="29"/>
      <c r="L14" s="29"/>
      <c r="M14" s="29"/>
      <c r="N14" s="37"/>
      <c r="O14" s="37"/>
      <c r="P14" s="29"/>
      <c r="Q14" s="58"/>
      <c r="R14" s="58"/>
      <c r="S14" s="58"/>
      <c r="T14" s="58"/>
      <c r="U14" s="58"/>
      <c r="V14" s="58"/>
      <c r="W14" s="46">
        <f>SUMIF(Q:Q,"P.B.235",S:S)</f>
        <v>0</v>
      </c>
      <c r="X14" s="48">
        <f>S14+T14+U14+V14+W14</f>
        <v>0</v>
      </c>
      <c r="Y14" s="6"/>
    </row>
    <row r="15" spans="2:25" ht="84" customHeight="1" x14ac:dyDescent="0.25">
      <c r="B15" s="35" t="str">
        <f>'1 lentelė'!B15</f>
        <v>1.1.1.1.3</v>
      </c>
      <c r="C15" s="35" t="str">
        <f>'1 lentelė'!C15</f>
        <v>R099905-320000-1103</v>
      </c>
      <c r="D15" s="35" t="str">
        <f>'1 lentelė'!D15</f>
        <v xml:space="preserve">Bendruomeninės aktyvaus laisvalaikio infrastruktūros įrengimas Anykščių mieste  </v>
      </c>
      <c r="E15" s="32" t="s">
        <v>693</v>
      </c>
      <c r="F15" s="32" t="s">
        <v>694</v>
      </c>
      <c r="G15" s="32">
        <v>98827</v>
      </c>
      <c r="H15" s="32"/>
      <c r="I15" s="32"/>
      <c r="J15" s="32"/>
      <c r="K15" s="29"/>
      <c r="L15" s="29"/>
      <c r="M15" s="29"/>
      <c r="N15" s="37"/>
      <c r="O15" s="37"/>
      <c r="P15" s="29"/>
      <c r="Q15" s="58"/>
      <c r="R15" s="58"/>
      <c r="S15" s="58"/>
      <c r="T15" s="58"/>
      <c r="U15" s="58"/>
      <c r="V15" s="58"/>
      <c r="W15" s="46">
        <f>SUMIF(Q:Q,"P.B.209",S:S)</f>
        <v>0</v>
      </c>
      <c r="X15" s="48">
        <f t="shared" ref="X15:X32" si="0">S15+T15+U15+V15+W15</f>
        <v>0</v>
      </c>
      <c r="Y15" s="6"/>
    </row>
    <row r="16" spans="2:25" ht="61.5" customHeight="1" x14ac:dyDescent="0.25">
      <c r="B16" s="35" t="str">
        <f>'1 lentelė'!B16</f>
        <v xml:space="preserve">1.1.1.1.4   </v>
      </c>
      <c r="C16" s="35" t="str">
        <f>'1 lentelė'!C16</f>
        <v>R099905-302804-1104</v>
      </c>
      <c r="D16" s="35" t="str">
        <f>'1 lentelė'!D16</f>
        <v xml:space="preserve">Anykščių miesto viešųjų erdvių sistemos pertvarkymas (III etapas) </v>
      </c>
      <c r="E16" s="32" t="s">
        <v>693</v>
      </c>
      <c r="F16" s="32" t="s">
        <v>694</v>
      </c>
      <c r="G16" s="32">
        <v>22620.5</v>
      </c>
      <c r="H16" s="32"/>
      <c r="I16" s="32"/>
      <c r="J16" s="32"/>
      <c r="K16" s="29"/>
      <c r="L16" s="29"/>
      <c r="M16" s="29"/>
      <c r="N16" s="37"/>
      <c r="O16" s="37"/>
      <c r="P16" s="29"/>
      <c r="Q16" s="58"/>
      <c r="R16" s="58"/>
      <c r="S16" s="58"/>
      <c r="T16" s="58"/>
      <c r="U16" s="58"/>
      <c r="V16" s="58"/>
      <c r="W16" s="46">
        <f>SUMIF(Q:Q,"P.B.214",S:S)</f>
        <v>0</v>
      </c>
      <c r="X16" s="49">
        <f t="shared" si="0"/>
        <v>0</v>
      </c>
      <c r="Y16" s="6"/>
    </row>
    <row r="17" spans="2:25" ht="119.25" customHeight="1"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32" t="s">
        <v>693</v>
      </c>
      <c r="F17" s="32" t="s">
        <v>700</v>
      </c>
      <c r="G17" s="32">
        <v>78609</v>
      </c>
      <c r="H17" s="32"/>
      <c r="I17" s="32"/>
      <c r="J17" s="32"/>
      <c r="K17" s="29"/>
      <c r="L17" s="29"/>
      <c r="M17" s="29"/>
      <c r="N17" s="37"/>
      <c r="O17" s="37"/>
      <c r="P17" s="29"/>
      <c r="Q17" s="58"/>
      <c r="R17" s="58"/>
      <c r="S17" s="58"/>
      <c r="T17" s="58"/>
      <c r="U17" s="58"/>
      <c r="V17" s="58"/>
      <c r="W17" s="46">
        <f>SUMIF(Q:Q,"P.B.214",S:S)</f>
        <v>0</v>
      </c>
      <c r="X17" s="48">
        <f t="shared" si="0"/>
        <v>0</v>
      </c>
      <c r="Y17" s="6"/>
    </row>
    <row r="18" spans="2:25" ht="71.25" customHeight="1" x14ac:dyDescent="0.25">
      <c r="B18" s="35" t="str">
        <f>'1 lentelė'!B18</f>
        <v>1.1.1.1.6</v>
      </c>
      <c r="C18" s="35" t="str">
        <f>'1 lentelė'!C18</f>
        <v>R099905-302900-1106</v>
      </c>
      <c r="D18" s="35" t="str">
        <f>'1 lentelė'!D18</f>
        <v>Molėtų miesto centrinės dalies kompleksinis sutvarkymas (II etapas)</v>
      </c>
      <c r="E18" s="32" t="s">
        <v>693</v>
      </c>
      <c r="F18" s="32" t="s">
        <v>700</v>
      </c>
      <c r="G18" s="32">
        <v>4426.5</v>
      </c>
      <c r="H18" s="32"/>
      <c r="I18" s="32"/>
      <c r="J18" s="32"/>
      <c r="K18" s="29"/>
      <c r="L18" s="29"/>
      <c r="M18" s="29"/>
      <c r="N18" s="37"/>
      <c r="O18" s="37"/>
      <c r="P18" s="29"/>
      <c r="Q18" s="58"/>
      <c r="R18" s="58"/>
      <c r="S18" s="58"/>
      <c r="T18" s="58"/>
      <c r="U18" s="58"/>
      <c r="V18" s="58"/>
      <c r="W18" s="46">
        <f>SUMIF(Q:Q,"P.B.239",S:S)</f>
        <v>0</v>
      </c>
      <c r="X18" s="48">
        <f t="shared" si="0"/>
        <v>0</v>
      </c>
      <c r="Y18" s="6"/>
    </row>
    <row r="19" spans="2:25" ht="90.75" customHeight="1" x14ac:dyDescent="0.25">
      <c r="B19" s="35" t="str">
        <f>'1 lentelė'!B19</f>
        <v>1.1.1.1.7</v>
      </c>
      <c r="C19" s="35" t="str">
        <f>'1 lentelė'!C19</f>
        <v>R099905-293400-1107</v>
      </c>
      <c r="D19" s="35" t="str">
        <f>'1 lentelė'!D19</f>
        <v>Prekybos ir paslaugų pasažo įrengimas D. Bukonto gatvėje Zarasų mieste</v>
      </c>
      <c r="E19" s="32" t="s">
        <v>693</v>
      </c>
      <c r="F19" s="32" t="s">
        <v>694</v>
      </c>
      <c r="G19" s="32">
        <v>1050</v>
      </c>
      <c r="H19" s="32" t="s">
        <v>695</v>
      </c>
      <c r="I19" s="32" t="s">
        <v>696</v>
      </c>
      <c r="J19" s="32">
        <v>290</v>
      </c>
      <c r="K19" s="32"/>
      <c r="L19" s="32"/>
      <c r="M19" s="32"/>
      <c r="N19" s="35"/>
      <c r="O19" s="35"/>
      <c r="P19" s="32"/>
      <c r="Q19" s="81"/>
      <c r="R19" s="81"/>
      <c r="S19" s="81"/>
      <c r="T19" s="81"/>
      <c r="U19" s="81"/>
      <c r="V19" s="81"/>
      <c r="W19" s="50">
        <f>SUMIF(Q:Q,"P.N.028",S:S)</f>
        <v>0</v>
      </c>
      <c r="X19" s="51">
        <f t="shared" si="0"/>
        <v>0</v>
      </c>
      <c r="Y19" s="33"/>
    </row>
    <row r="20" spans="2:25" ht="140.25" customHeight="1"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32" t="s">
        <v>693</v>
      </c>
      <c r="F20" s="32" t="s">
        <v>694</v>
      </c>
      <c r="G20" s="32">
        <v>18321</v>
      </c>
      <c r="H20" s="32"/>
      <c r="I20" s="32"/>
      <c r="J20" s="32"/>
      <c r="K20" s="32"/>
      <c r="L20" s="32"/>
      <c r="M20" s="32"/>
      <c r="N20" s="35"/>
      <c r="O20" s="35"/>
      <c r="P20" s="32"/>
      <c r="Q20" s="81"/>
      <c r="R20" s="81"/>
      <c r="S20" s="81"/>
      <c r="T20" s="81"/>
      <c r="U20" s="81"/>
      <c r="V20" s="81"/>
      <c r="W20" s="50">
        <f>SUMIF(Q:Q,"P.N.050",S:S)</f>
        <v>0</v>
      </c>
      <c r="X20" s="51">
        <f t="shared" si="0"/>
        <v>0</v>
      </c>
      <c r="Y20" s="33"/>
    </row>
    <row r="21" spans="2:25" ht="66" customHeight="1" x14ac:dyDescent="0.25">
      <c r="B21" s="35" t="str">
        <f>'1 lentelė'!B21</f>
        <v>1.1.1.1.9</v>
      </c>
      <c r="C21" s="35" t="str">
        <f>'1 lentelė'!C21</f>
        <v>R099905-290000-1119</v>
      </c>
      <c r="D21" s="35" t="str">
        <f>'1 lentelė'!D21</f>
        <v xml:space="preserve">Molėtų miesto centrinės dalies kompleksinis sutvarkymas (I etapas) </v>
      </c>
      <c r="E21" s="32" t="s">
        <v>693</v>
      </c>
      <c r="F21" s="32" t="s">
        <v>700</v>
      </c>
      <c r="G21" s="32">
        <v>8081.1</v>
      </c>
      <c r="H21" s="32"/>
      <c r="I21" s="32"/>
      <c r="J21" s="32"/>
      <c r="K21" s="32"/>
      <c r="L21" s="32"/>
      <c r="M21" s="32"/>
      <c r="N21" s="35"/>
      <c r="O21" s="35"/>
      <c r="P21" s="32"/>
      <c r="Q21" s="81"/>
      <c r="R21" s="81"/>
      <c r="S21" s="81"/>
      <c r="T21" s="81"/>
      <c r="U21" s="81"/>
      <c r="V21" s="81"/>
      <c r="W21" s="50">
        <f>SUMIF(Q:Q,"P.N.051",S:S)</f>
        <v>0</v>
      </c>
      <c r="X21" s="51">
        <f t="shared" si="0"/>
        <v>0</v>
      </c>
      <c r="Y21" s="33"/>
    </row>
    <row r="22" spans="2:25" ht="69" customHeight="1" x14ac:dyDescent="0.25">
      <c r="B22" s="35" t="str">
        <f>'1 lentelė'!B22</f>
        <v xml:space="preserve">1.1.1.1.10 </v>
      </c>
      <c r="C22" s="35" t="str">
        <f>'1 lentelė'!C22</f>
        <v>R099905-282900-1110</v>
      </c>
      <c r="D22" s="35" t="str">
        <f>'1 lentelė'!D22</f>
        <v xml:space="preserve">Viešųjų erdvių Zarasų miesto Didžiojoje saloje sutvarkymas </v>
      </c>
      <c r="E22" s="32" t="s">
        <v>693</v>
      </c>
      <c r="F22" s="32" t="s">
        <v>694</v>
      </c>
      <c r="G22" s="32">
        <v>331458</v>
      </c>
      <c r="H22" s="32"/>
      <c r="I22" s="32"/>
      <c r="J22" s="32"/>
      <c r="K22" s="32"/>
      <c r="L22" s="32"/>
      <c r="M22" s="32"/>
      <c r="N22" s="35"/>
      <c r="O22" s="35"/>
      <c r="P22" s="32"/>
      <c r="Q22" s="81"/>
      <c r="R22" s="81"/>
      <c r="S22" s="81"/>
      <c r="T22" s="81"/>
      <c r="U22" s="81"/>
      <c r="V22" s="81"/>
      <c r="W22" s="50">
        <f>SUMIF(Q:Q,"P.N.053",S:S)</f>
        <v>0</v>
      </c>
      <c r="X22" s="51">
        <f t="shared" si="0"/>
        <v>0</v>
      </c>
      <c r="Y22" s="33"/>
    </row>
    <row r="23" spans="2:25" ht="87.75" customHeight="1"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32" t="s">
        <v>693</v>
      </c>
      <c r="F23" s="32" t="s">
        <v>694</v>
      </c>
      <c r="G23" s="32">
        <v>7468</v>
      </c>
      <c r="H23" s="32"/>
      <c r="I23" s="32"/>
      <c r="J23" s="32"/>
      <c r="K23" s="32"/>
      <c r="L23" s="32"/>
      <c r="M23" s="32"/>
      <c r="N23" s="35"/>
      <c r="O23" s="35"/>
      <c r="P23" s="32"/>
      <c r="Q23" s="81"/>
      <c r="R23" s="81"/>
      <c r="S23" s="81"/>
      <c r="T23" s="81"/>
      <c r="U23" s="81"/>
      <c r="V23" s="81"/>
      <c r="W23" s="50">
        <f>SUMIF(Q:Q,"P.N.054",S:S)</f>
        <v>27</v>
      </c>
      <c r="X23" s="51">
        <f t="shared" si="0"/>
        <v>27</v>
      </c>
      <c r="Y23" s="33"/>
    </row>
    <row r="24" spans="2:25" ht="76.5" x14ac:dyDescent="0.25">
      <c r="B24" s="35" t="str">
        <f>'1 lentelė'!B24</f>
        <v>1.1.1.1.12</v>
      </c>
      <c r="C24" s="35" t="str">
        <f>'1 lentelė'!C24</f>
        <v>R099905-281900-1112</v>
      </c>
      <c r="D24" s="35" t="str">
        <f>'1 lentelė'!D24</f>
        <v xml:space="preserve">Viešosios aktyvaus laisvalaikio infrastruktūros plėtra Molėtų mieste, II etapas </v>
      </c>
      <c r="E24" s="32" t="s">
        <v>693</v>
      </c>
      <c r="F24" s="32" t="s">
        <v>700</v>
      </c>
      <c r="G24" s="32">
        <v>58654</v>
      </c>
      <c r="H24" s="32"/>
      <c r="I24" s="32"/>
      <c r="J24" s="32"/>
      <c r="K24" s="29"/>
      <c r="L24" s="29"/>
      <c r="M24" s="29"/>
      <c r="N24" s="37"/>
      <c r="O24" s="37"/>
      <c r="P24" s="29"/>
      <c r="Q24" s="58"/>
      <c r="R24" s="58"/>
      <c r="S24" s="58"/>
      <c r="T24" s="58"/>
      <c r="U24" s="58"/>
      <c r="V24" s="58"/>
      <c r="W24" s="46">
        <f>SUMIF(Q:Q,"P.N.092",S:S)</f>
        <v>0</v>
      </c>
      <c r="X24" s="48">
        <f t="shared" si="0"/>
        <v>0</v>
      </c>
      <c r="Y24" s="6"/>
    </row>
    <row r="25" spans="2:25" ht="90.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32" t="s">
        <v>693</v>
      </c>
      <c r="F25" s="32" t="s">
        <v>700</v>
      </c>
      <c r="G25" s="32">
        <v>5152.57</v>
      </c>
      <c r="H25" s="32"/>
      <c r="I25" s="32"/>
      <c r="J25" s="32"/>
      <c r="K25" s="29"/>
      <c r="L25" s="29"/>
      <c r="M25" s="29"/>
      <c r="N25" s="37"/>
      <c r="O25" s="37"/>
      <c r="P25" s="29"/>
      <c r="Q25" s="58"/>
      <c r="R25" s="58"/>
      <c r="S25" s="58"/>
      <c r="T25" s="58"/>
      <c r="U25" s="58"/>
      <c r="V25" s="58"/>
      <c r="W25" s="6"/>
      <c r="X25" s="38"/>
      <c r="Y25" s="6"/>
    </row>
    <row r="26" spans="2:25" ht="68.25" customHeight="1" x14ac:dyDescent="0.25">
      <c r="B26" s="35" t="str">
        <f>'1 lentelė'!B26</f>
        <v xml:space="preserve">1.1.1.1.14 </v>
      </c>
      <c r="C26" s="35" t="str">
        <f>'1 lentelė'!C26</f>
        <v>R099905-243200-1114</v>
      </c>
      <c r="D26" s="35" t="str">
        <f>'1 lentelė'!D26</f>
        <v xml:space="preserve">Zarasų Pauliaus Širvio progimnazijos sporto aikštyno įrengimas </v>
      </c>
      <c r="E26" s="29" t="s">
        <v>693</v>
      </c>
      <c r="F26" s="29" t="s">
        <v>694</v>
      </c>
      <c r="G26" s="32">
        <v>30657</v>
      </c>
      <c r="H26" s="29"/>
      <c r="I26" s="29"/>
      <c r="J26" s="29"/>
      <c r="K26" s="29"/>
      <c r="L26" s="29"/>
      <c r="M26" s="29"/>
      <c r="N26" s="37"/>
      <c r="O26" s="37"/>
      <c r="P26" s="29"/>
      <c r="Q26" s="58"/>
      <c r="R26" s="58"/>
      <c r="S26" s="58"/>
      <c r="T26" s="58"/>
      <c r="U26" s="58"/>
      <c r="V26" s="58"/>
      <c r="W26" s="46">
        <f>SUMIF(Q:Q,"P.N.304",S:S)</f>
        <v>0</v>
      </c>
      <c r="X26" s="48">
        <f t="shared" si="0"/>
        <v>0</v>
      </c>
      <c r="Y26" s="6"/>
    </row>
    <row r="27" spans="2:25" ht="67.5" customHeight="1" x14ac:dyDescent="0.25">
      <c r="B27" s="27" t="str">
        <f>'1 lentelė'!B27</f>
        <v>1.1.1.2</v>
      </c>
      <c r="C27" s="27"/>
      <c r="D27" s="95" t="str">
        <f>'1 lentelė'!D27</f>
        <v>Priemonė: Pereinamojo laikotarpio tikslinių teritorijų vystymas</v>
      </c>
      <c r="E27" s="27"/>
      <c r="F27" s="27"/>
      <c r="G27" s="27"/>
      <c r="H27" s="27"/>
      <c r="I27" s="27"/>
      <c r="J27" s="27"/>
      <c r="K27" s="27"/>
      <c r="L27" s="27"/>
      <c r="M27" s="27"/>
      <c r="N27" s="27"/>
      <c r="O27" s="27"/>
      <c r="P27" s="27"/>
      <c r="Q27" s="27"/>
      <c r="R27" s="27"/>
      <c r="S27" s="27"/>
      <c r="T27" s="27"/>
      <c r="U27" s="27"/>
      <c r="V27" s="27"/>
      <c r="W27" s="46">
        <f>SUMIF(Q:Q,"P.N.403",S:S)</f>
        <v>0</v>
      </c>
      <c r="X27" s="48">
        <f t="shared" si="0"/>
        <v>0</v>
      </c>
      <c r="Y27" s="6"/>
    </row>
    <row r="28" spans="2:25" ht="69.75" customHeight="1" x14ac:dyDescent="0.25">
      <c r="B28" s="35" t="str">
        <f>'1 lentelė'!B28</f>
        <v>1.1.1.2.1</v>
      </c>
      <c r="C28" s="35" t="str">
        <f>'1 lentelė'!C28</f>
        <v>R099903-300000-1115</v>
      </c>
      <c r="D28" s="35" t="str">
        <f>'1 lentelė'!D28</f>
        <v xml:space="preserve">Daugiabučių namų kvartalų Ignalinos mieste kompleksinis sutvarkymas </v>
      </c>
      <c r="E28" s="32" t="s">
        <v>693</v>
      </c>
      <c r="F28" s="32" t="s">
        <v>710</v>
      </c>
      <c r="G28" s="32">
        <v>8290.23</v>
      </c>
      <c r="H28" s="32"/>
      <c r="I28" s="32"/>
      <c r="J28" s="29"/>
      <c r="K28" s="37"/>
      <c r="L28" s="29"/>
      <c r="M28" s="37"/>
      <c r="N28" s="37"/>
      <c r="O28" s="37"/>
      <c r="P28" s="29"/>
      <c r="Q28" s="58"/>
      <c r="R28" s="58"/>
      <c r="S28" s="58"/>
      <c r="T28" s="58"/>
      <c r="U28" s="58"/>
      <c r="V28" s="58"/>
      <c r="W28" s="46">
        <f>SUMIF(Q:Q,"P.N.507",S:S)</f>
        <v>0</v>
      </c>
      <c r="X28" s="48">
        <f t="shared" si="0"/>
        <v>0</v>
      </c>
      <c r="Y28" s="6"/>
    </row>
    <row r="29" spans="2:25" ht="104.2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32" t="s">
        <v>693</v>
      </c>
      <c r="F29" s="32" t="s">
        <v>710</v>
      </c>
      <c r="G29" s="32">
        <v>88445</v>
      </c>
      <c r="H29" s="32" t="s">
        <v>695</v>
      </c>
      <c r="I29" s="32" t="s">
        <v>712</v>
      </c>
      <c r="J29" s="32">
        <v>800</v>
      </c>
      <c r="K29" s="37"/>
      <c r="L29" s="29"/>
      <c r="M29" s="37"/>
      <c r="N29" s="37"/>
      <c r="O29" s="37"/>
      <c r="P29" s="29"/>
      <c r="Q29" s="58"/>
      <c r="R29" s="58"/>
      <c r="S29" s="58"/>
      <c r="T29" s="58"/>
      <c r="U29" s="58"/>
      <c r="V29" s="58"/>
      <c r="W29" s="46">
        <f>SUMIF(Q:Q,"P.N.508",S:S)</f>
        <v>0</v>
      </c>
      <c r="X29" s="48">
        <f t="shared" si="0"/>
        <v>0</v>
      </c>
      <c r="Y29" s="6"/>
    </row>
    <row r="30" spans="2:25" ht="65.25" customHeight="1" x14ac:dyDescent="0.25">
      <c r="B30" s="35" t="str">
        <f>'1 lentelė'!B30</f>
        <v>1.1.1.2.3</v>
      </c>
      <c r="C30" s="35" t="str">
        <f>'1 lentelė'!C30</f>
        <v>R099902-300000-1117</v>
      </c>
      <c r="D30" s="35" t="str">
        <f>'1 lentelė'!D30</f>
        <v xml:space="preserve">Dauniškio daugiabučių namų kvartalo teritorijos sutvarkymas </v>
      </c>
      <c r="E30" s="32" t="s">
        <v>693</v>
      </c>
      <c r="F30" s="32" t="s">
        <v>700</v>
      </c>
      <c r="G30" s="32">
        <v>55516.7</v>
      </c>
      <c r="H30" s="32"/>
      <c r="I30" s="32"/>
      <c r="J30" s="29"/>
      <c r="K30" s="37"/>
      <c r="L30" s="29"/>
      <c r="M30" s="37"/>
      <c r="N30" s="37"/>
      <c r="O30" s="37"/>
      <c r="P30" s="29"/>
      <c r="Q30" s="58"/>
      <c r="R30" s="58"/>
      <c r="S30" s="58"/>
      <c r="T30" s="58"/>
      <c r="U30" s="58"/>
      <c r="V30" s="58"/>
      <c r="W30" s="46">
        <f>SUMIF(Q:Q,"P.N.671",S:S)</f>
        <v>0</v>
      </c>
      <c r="X30" s="48">
        <f t="shared" si="0"/>
        <v>0</v>
      </c>
      <c r="Y30" s="6"/>
    </row>
    <row r="31" spans="2:25" ht="156" customHeight="1" x14ac:dyDescent="0.25">
      <c r="B31" s="26" t="str">
        <f>'1 lentelė'!B31</f>
        <v xml:space="preserve">1.1.2 </v>
      </c>
      <c r="C31" s="26"/>
      <c r="D31" s="113" t="str">
        <f>'1 lentelė'!D31</f>
        <v>Uždavinys: Kompleksiškai atnaujinti 1-6 tūkst. gyventojų turinčių miestų (išskyrus savivaldybių centrus), miestelių ir kaimų bendruomeninę ir viešąją infrastruktūrą</v>
      </c>
      <c r="E31" s="26"/>
      <c r="F31" s="26"/>
      <c r="G31" s="25"/>
      <c r="H31" s="26"/>
      <c r="I31" s="26"/>
      <c r="J31" s="26"/>
      <c r="K31" s="25"/>
      <c r="L31" s="26"/>
      <c r="M31" s="26"/>
      <c r="N31" s="26"/>
      <c r="O31" s="25"/>
      <c r="P31" s="26"/>
      <c r="Q31" s="25"/>
      <c r="R31" s="26"/>
      <c r="S31" s="26"/>
      <c r="T31" s="26"/>
      <c r="U31" s="25"/>
      <c r="V31" s="26"/>
      <c r="W31" s="46">
        <f>SUMIF(Q:Q,"P.N.717",S:S)</f>
        <v>0</v>
      </c>
      <c r="X31" s="48">
        <f t="shared" si="0"/>
        <v>0</v>
      </c>
      <c r="Y31" s="6"/>
    </row>
    <row r="32" spans="2:25" ht="69" customHeight="1" x14ac:dyDescent="0.25">
      <c r="B32" s="27" t="str">
        <f>'1 lentelė'!B32</f>
        <v>1.1.2.1</v>
      </c>
      <c r="C32" s="27"/>
      <c r="D32" s="95" t="str">
        <f>'1 lentelė'!D32</f>
        <v>Priemonė: Kaimo gyvenamųjų vietovių atnaujinimas</v>
      </c>
      <c r="E32" s="27"/>
      <c r="F32" s="27"/>
      <c r="G32" s="27"/>
      <c r="H32" s="27"/>
      <c r="I32" s="27"/>
      <c r="J32" s="27"/>
      <c r="K32" s="27"/>
      <c r="L32" s="27"/>
      <c r="M32" s="27"/>
      <c r="N32" s="27"/>
      <c r="O32" s="27"/>
      <c r="P32" s="27"/>
      <c r="Q32" s="27"/>
      <c r="R32" s="27"/>
      <c r="S32" s="27"/>
      <c r="T32" s="27"/>
      <c r="U32" s="27"/>
      <c r="V32" s="27"/>
      <c r="W32" s="46">
        <f>SUMIF(Q:Q,"P.N.722",S:S)</f>
        <v>0</v>
      </c>
      <c r="X32" s="48">
        <f t="shared" si="0"/>
        <v>0</v>
      </c>
      <c r="Y32" s="6"/>
    </row>
    <row r="33" spans="2:29" ht="106.5" customHeight="1"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32" t="s">
        <v>717</v>
      </c>
      <c r="F33" s="32" t="s">
        <v>718</v>
      </c>
      <c r="G33" s="32">
        <v>43328.23</v>
      </c>
      <c r="H33" s="32" t="s">
        <v>719</v>
      </c>
      <c r="I33" s="32" t="s">
        <v>720</v>
      </c>
      <c r="J33" s="32">
        <v>84.82</v>
      </c>
      <c r="K33" s="32"/>
      <c r="L33" s="29"/>
      <c r="M33" s="29"/>
      <c r="N33" s="29"/>
      <c r="O33" s="29"/>
      <c r="P33" s="29"/>
      <c r="Q33" s="58"/>
      <c r="R33" s="80"/>
      <c r="S33" s="80"/>
      <c r="T33" s="80"/>
      <c r="U33" s="80"/>
      <c r="V33" s="80"/>
      <c r="W33" s="6"/>
      <c r="X33" s="38"/>
      <c r="Y33" s="6"/>
      <c r="Z33" s="6"/>
      <c r="AA33" s="6"/>
      <c r="AB33" s="6"/>
    </row>
    <row r="34" spans="2:29" ht="181.5" customHeight="1" x14ac:dyDescent="0.25">
      <c r="B34" s="52" t="str">
        <f>'1 lentelė'!B34</f>
        <v xml:space="preserve">1.1.3 </v>
      </c>
      <c r="C34" s="52"/>
      <c r="D34" s="52" t="str">
        <f>'1 lentelė'!D34</f>
        <v>Uždavinys: Kompleksiškai atnaujinti mažiau kaip 1 tūkst. gyventojų turinčių miestų, miestelių ir kaimų (iki 1 tūkst. gyv.) viešąją infrastruktūrą (taikant kaimo plėtros politikos priemones)</v>
      </c>
      <c r="E34" s="52"/>
      <c r="F34" s="52"/>
      <c r="G34" s="52"/>
      <c r="H34" s="52"/>
      <c r="I34" s="52"/>
      <c r="J34" s="52"/>
      <c r="K34" s="52"/>
      <c r="L34" s="52"/>
      <c r="M34" s="52"/>
      <c r="N34" s="52"/>
      <c r="O34" s="53"/>
      <c r="P34" s="52"/>
      <c r="Q34" s="52"/>
      <c r="R34" s="52"/>
      <c r="S34" s="52"/>
      <c r="T34" s="52"/>
      <c r="U34" s="53"/>
      <c r="V34" s="52"/>
      <c r="W34" s="6"/>
      <c r="X34" s="38"/>
      <c r="Y34" s="6"/>
      <c r="Z34" s="6"/>
      <c r="AA34" s="6"/>
      <c r="AB34" s="6"/>
      <c r="AC34" s="6"/>
    </row>
    <row r="35" spans="2:29" ht="90" customHeight="1" x14ac:dyDescent="0.25">
      <c r="B35" s="54" t="str">
        <f>'1 lentelė'!B35</f>
        <v xml:space="preserve">1.1.3.1 </v>
      </c>
      <c r="C35" s="54"/>
      <c r="D35" s="96" t="str">
        <f>'1 lentelė'!D35</f>
        <v>Priemonė (KPP veiklos sritis): Parama investicijoms į visų rūšių mažos apimties infrastruktūrą</v>
      </c>
      <c r="E35" s="54"/>
      <c r="F35" s="54"/>
      <c r="G35" s="54"/>
      <c r="H35" s="54"/>
      <c r="I35" s="54"/>
      <c r="J35" s="54"/>
      <c r="K35" s="54"/>
      <c r="L35" s="54"/>
      <c r="M35" s="54"/>
      <c r="N35" s="54"/>
      <c r="O35" s="54"/>
      <c r="P35" s="54"/>
      <c r="Q35" s="54"/>
      <c r="R35" s="54"/>
      <c r="S35" s="54"/>
      <c r="T35" s="54"/>
      <c r="U35" s="54"/>
      <c r="V35" s="54"/>
      <c r="W35" s="46"/>
      <c r="X35" s="48"/>
      <c r="Y35" s="6"/>
    </row>
    <row r="36" spans="2:29" ht="105.75" customHeight="1" x14ac:dyDescent="0.25">
      <c r="B36" s="54" t="str">
        <f>'1 lentelė'!B36</f>
        <v>1.1.3.2</v>
      </c>
      <c r="C36" s="54"/>
      <c r="D36" s="96" t="str">
        <f>'1 lentelė'!D36</f>
        <v>Priemonė (KPP veiklos sritis): Parama investicijoms į kaimo kultūros ir gamtos paveldą, kraštovaizdį</v>
      </c>
      <c r="E36" s="54"/>
      <c r="F36" s="54"/>
      <c r="G36" s="54"/>
      <c r="H36" s="54"/>
      <c r="I36" s="54"/>
      <c r="J36" s="54"/>
      <c r="K36" s="54"/>
      <c r="L36" s="54"/>
      <c r="M36" s="54"/>
      <c r="N36" s="54"/>
      <c r="O36" s="54"/>
      <c r="P36" s="54"/>
      <c r="Q36" s="54"/>
      <c r="R36" s="54"/>
      <c r="S36" s="54"/>
      <c r="T36" s="54"/>
      <c r="U36" s="54"/>
      <c r="V36" s="54"/>
      <c r="W36" s="46"/>
      <c r="X36" s="48"/>
      <c r="Y36" s="6"/>
    </row>
    <row r="37" spans="2:29" ht="102" x14ac:dyDescent="0.25">
      <c r="B37" s="55" t="str">
        <f>'1 lentelė'!B37</f>
        <v xml:space="preserve">1.2 </v>
      </c>
      <c r="C37" s="55"/>
      <c r="D37" s="55" t="str">
        <f>'1 lentelė'!D37</f>
        <v>Tikslas: Modernios regiono transporto infrastruktūros ir darnaus judumo plėtojimas</v>
      </c>
      <c r="E37" s="55"/>
      <c r="F37" s="55"/>
      <c r="G37" s="55"/>
      <c r="H37" s="55"/>
      <c r="I37" s="55"/>
      <c r="J37" s="55"/>
      <c r="K37" s="55"/>
      <c r="L37" s="55"/>
      <c r="M37" s="56"/>
      <c r="N37" s="56"/>
      <c r="O37" s="56"/>
      <c r="P37" s="55"/>
      <c r="Q37" s="55"/>
      <c r="R37" s="55"/>
      <c r="S37" s="56"/>
      <c r="T37" s="56"/>
      <c r="U37" s="56"/>
      <c r="V37" s="55"/>
      <c r="W37" s="46"/>
      <c r="X37" s="48"/>
      <c r="Y37" s="6"/>
    </row>
    <row r="38" spans="2:29" ht="66" customHeight="1" x14ac:dyDescent="0.25">
      <c r="B38" s="52" t="str">
        <f>'1 lentelė'!B38</f>
        <v xml:space="preserve">1.2.1 </v>
      </c>
      <c r="C38" s="52"/>
      <c r="D38" s="52" t="str">
        <f>'1 lentelė'!D38</f>
        <v>Uždavinys: Kompleksiškai modernizuoti kelių transporto infrastruktūrą</v>
      </c>
      <c r="E38" s="52"/>
      <c r="F38" s="52"/>
      <c r="G38" s="52"/>
      <c r="H38" s="52"/>
      <c r="I38" s="52"/>
      <c r="J38" s="52"/>
      <c r="K38" s="52"/>
      <c r="L38" s="52"/>
      <c r="M38" s="52"/>
      <c r="N38" s="52"/>
      <c r="O38" s="53"/>
      <c r="P38" s="52"/>
      <c r="Q38" s="52"/>
      <c r="R38" s="52"/>
      <c r="S38" s="52"/>
      <c r="T38" s="52"/>
      <c r="U38" s="53"/>
      <c r="V38" s="52"/>
      <c r="W38" s="46"/>
      <c r="X38" s="48"/>
      <c r="Y38" s="6"/>
    </row>
    <row r="39" spans="2:29" ht="40.5" customHeight="1" x14ac:dyDescent="0.25">
      <c r="B39" s="54" t="str">
        <f>'1 lentelė'!B39</f>
        <v>1.2.1.1</v>
      </c>
      <c r="C39" s="54"/>
      <c r="D39" s="97" t="str">
        <f>'1 lentelė'!D39</f>
        <v>Priemonė:Vietinių kelių vystymas</v>
      </c>
      <c r="E39" s="54"/>
      <c r="F39" s="54"/>
      <c r="G39" s="54"/>
      <c r="H39" s="54"/>
      <c r="I39" s="54"/>
      <c r="J39" s="54"/>
      <c r="K39" s="54"/>
      <c r="L39" s="54"/>
      <c r="M39" s="54"/>
      <c r="N39" s="54"/>
      <c r="O39" s="54"/>
      <c r="P39" s="54"/>
      <c r="Q39" s="54"/>
      <c r="R39" s="54"/>
      <c r="S39" s="54"/>
      <c r="T39" s="54"/>
      <c r="U39" s="54"/>
      <c r="V39" s="54"/>
      <c r="W39" s="46"/>
      <c r="X39" s="48"/>
      <c r="Y39" s="6"/>
    </row>
    <row r="40" spans="2:29" ht="78" customHeight="1" x14ac:dyDescent="0.25">
      <c r="B40" s="35" t="str">
        <f>'1 lentelė'!B40</f>
        <v>1.2.1.1.1</v>
      </c>
      <c r="C40" s="35" t="str">
        <f>'1 lentelė'!C40</f>
        <v>R095511-110000-1201</v>
      </c>
      <c r="D40" s="35" t="str">
        <f>'1 lentelė'!D40</f>
        <v>Gatvės Ignalinos miesto rekreacinėje zonoje tarp Gavio ežero ir Turistų gatvės įrengimas</v>
      </c>
      <c r="E40" s="32" t="s">
        <v>713</v>
      </c>
      <c r="F40" s="32" t="s">
        <v>727</v>
      </c>
      <c r="G40" s="57">
        <v>0.34699999999999998</v>
      </c>
      <c r="H40" s="32"/>
      <c r="I40" s="32"/>
      <c r="J40" s="32"/>
      <c r="K40" s="32"/>
      <c r="L40" s="29"/>
      <c r="M40" s="29"/>
      <c r="N40" s="29"/>
      <c r="O40" s="29"/>
      <c r="P40" s="29"/>
      <c r="Q40" s="58"/>
      <c r="R40" s="80"/>
      <c r="S40" s="80"/>
      <c r="T40" s="80"/>
      <c r="U40" s="80"/>
      <c r="V40" s="80"/>
      <c r="W40" s="46"/>
      <c r="X40" s="48"/>
      <c r="Y40" s="6"/>
    </row>
    <row r="41" spans="2:29" ht="76.5" x14ac:dyDescent="0.25">
      <c r="B41" s="35" t="str">
        <f>'1 lentelė'!B41</f>
        <v xml:space="preserve">1.2.1.1.2 </v>
      </c>
      <c r="C41" s="35" t="str">
        <f>'1 lentelė'!C41</f>
        <v>R095511-120000-1202</v>
      </c>
      <c r="D41" s="35" t="str">
        <f>'1 lentelė'!D41</f>
        <v>Zarasų gatvės rekonstrukcija Zarasų mieste</v>
      </c>
      <c r="E41" s="32" t="s">
        <v>699</v>
      </c>
      <c r="F41" s="32" t="s">
        <v>729</v>
      </c>
      <c r="G41" s="32">
        <v>0.125</v>
      </c>
      <c r="H41" s="32" t="s">
        <v>730</v>
      </c>
      <c r="I41" s="32" t="s">
        <v>731</v>
      </c>
      <c r="J41" s="32">
        <v>1</v>
      </c>
      <c r="K41" s="32"/>
      <c r="L41" s="29"/>
      <c r="M41" s="29"/>
      <c r="N41" s="29"/>
      <c r="O41" s="29"/>
      <c r="P41" s="29"/>
      <c r="Q41" s="58"/>
      <c r="R41" s="80"/>
      <c r="S41" s="80"/>
      <c r="T41" s="80"/>
      <c r="U41" s="80"/>
      <c r="V41" s="80"/>
      <c r="W41" s="46"/>
      <c r="X41" s="48"/>
      <c r="Y41" s="6"/>
    </row>
    <row r="42" spans="2:29" ht="141.7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32" t="s">
        <v>699</v>
      </c>
      <c r="F42" s="32" t="s">
        <v>729</v>
      </c>
      <c r="G42" s="57">
        <v>1.0089999999999999</v>
      </c>
      <c r="H42" s="32" t="s">
        <v>730</v>
      </c>
      <c r="I42" s="32" t="s">
        <v>731</v>
      </c>
      <c r="J42" s="32">
        <v>4</v>
      </c>
      <c r="K42" s="32" t="s">
        <v>713</v>
      </c>
      <c r="L42" s="32" t="s">
        <v>727</v>
      </c>
      <c r="M42" s="57">
        <v>0.23599999999999999</v>
      </c>
      <c r="N42" s="58"/>
      <c r="O42" s="58"/>
      <c r="P42" s="58"/>
      <c r="Q42" s="58"/>
      <c r="R42" s="80"/>
      <c r="S42" s="80"/>
      <c r="T42" s="80"/>
      <c r="U42" s="80"/>
      <c r="V42" s="80"/>
      <c r="W42" s="46"/>
      <c r="X42" s="48"/>
      <c r="Y42" s="6"/>
    </row>
    <row r="43" spans="2:29" ht="95.25" customHeight="1" x14ac:dyDescent="0.25">
      <c r="B43" s="35" t="str">
        <f>'1 lentelė'!B43</f>
        <v>1.2.1.1.4</v>
      </c>
      <c r="C43" s="35" t="str">
        <f>'1 lentelė'!C43</f>
        <v>R095511-120000-1204</v>
      </c>
      <c r="D43" s="35" t="str">
        <f>'1 lentelė'!D43</f>
        <v>Gyvenamosios aplinkos pasiekiamumo gerinimas Zarasų mieste rekonstruojant K. Donelaičio gatvę</v>
      </c>
      <c r="E43" s="32" t="s">
        <v>699</v>
      </c>
      <c r="F43" s="32" t="s">
        <v>729</v>
      </c>
      <c r="G43" s="32">
        <v>1.23</v>
      </c>
      <c r="H43" s="32" t="s">
        <v>730</v>
      </c>
      <c r="I43" s="32" t="s">
        <v>731</v>
      </c>
      <c r="J43" s="32">
        <v>1</v>
      </c>
      <c r="K43" s="32"/>
      <c r="L43" s="32"/>
      <c r="M43" s="32"/>
      <c r="N43" s="29"/>
      <c r="O43" s="29"/>
      <c r="P43" s="29"/>
      <c r="Q43" s="58"/>
      <c r="R43" s="80"/>
      <c r="S43" s="80"/>
      <c r="T43" s="80"/>
      <c r="U43" s="80"/>
      <c r="V43" s="80"/>
      <c r="W43" s="46"/>
      <c r="X43" s="48"/>
      <c r="Y43" s="6"/>
    </row>
    <row r="44" spans="2:29" ht="78.75" customHeight="1" x14ac:dyDescent="0.25">
      <c r="B44" s="35" t="str">
        <f>'1 lentelė'!B44</f>
        <v>1.2.1.1.5</v>
      </c>
      <c r="C44" s="35" t="str">
        <f>'1 lentelė'!C44</f>
        <v>R095511-120000-1205</v>
      </c>
      <c r="D44" s="35" t="str">
        <f>'1 lentelė'!D44</f>
        <v xml:space="preserve">Molėtų miesto Pastovio g., Siesarties g. ir S. Nėries g. rekonstrukcija </v>
      </c>
      <c r="E44" s="32" t="s">
        <v>699</v>
      </c>
      <c r="F44" s="32" t="s">
        <v>729</v>
      </c>
      <c r="G44" s="32">
        <v>0.71</v>
      </c>
      <c r="H44" s="32" t="s">
        <v>730</v>
      </c>
      <c r="I44" s="32" t="s">
        <v>731</v>
      </c>
      <c r="J44" s="32">
        <v>1</v>
      </c>
      <c r="K44" s="32"/>
      <c r="L44" s="32"/>
      <c r="M44" s="32"/>
      <c r="N44" s="29"/>
      <c r="O44" s="29"/>
      <c r="P44" s="29"/>
      <c r="Q44" s="58"/>
      <c r="R44" s="80"/>
      <c r="S44" s="80"/>
      <c r="T44" s="80"/>
      <c r="U44" s="80"/>
      <c r="V44" s="80"/>
      <c r="W44" s="46"/>
      <c r="X44" s="48"/>
      <c r="Y44" s="6"/>
    </row>
    <row r="45" spans="2:29" ht="100.5" customHeight="1"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32" t="s">
        <v>699</v>
      </c>
      <c r="F45" s="32" t="s">
        <v>729</v>
      </c>
      <c r="G45" s="32">
        <v>0.76</v>
      </c>
      <c r="H45" s="32" t="s">
        <v>730</v>
      </c>
      <c r="I45" s="32" t="s">
        <v>731</v>
      </c>
      <c r="J45" s="32">
        <v>1</v>
      </c>
      <c r="K45" s="32"/>
      <c r="L45" s="29"/>
      <c r="M45" s="29"/>
      <c r="N45" s="29"/>
      <c r="O45" s="29"/>
      <c r="P45" s="29"/>
      <c r="Q45" s="58"/>
      <c r="R45" s="80"/>
      <c r="S45" s="80"/>
      <c r="T45" s="80"/>
      <c r="U45" s="80"/>
      <c r="V45" s="80"/>
      <c r="W45" s="46"/>
      <c r="X45" s="48"/>
      <c r="Y45" s="6"/>
    </row>
    <row r="46" spans="2:29" ht="80.25" customHeight="1" x14ac:dyDescent="0.25">
      <c r="B46" s="35" t="str">
        <f>'1 lentelė'!B46</f>
        <v>1.2.1.1.7</v>
      </c>
      <c r="C46" s="35" t="str">
        <f>'1 lentelė'!C46</f>
        <v>R095511-120000-1207</v>
      </c>
      <c r="D46" s="35" t="str">
        <f>'1 lentelė'!D46</f>
        <v>Vietinės reikšmės kelio Visagino-Parko-Sedulinos al. kvartale rekonstravimas</v>
      </c>
      <c r="E46" s="29" t="s">
        <v>699</v>
      </c>
      <c r="F46" s="29" t="s">
        <v>737</v>
      </c>
      <c r="G46" s="32">
        <v>1.36</v>
      </c>
      <c r="H46" s="29" t="s">
        <v>730</v>
      </c>
      <c r="I46" s="29" t="s">
        <v>731</v>
      </c>
      <c r="J46" s="29">
        <v>1</v>
      </c>
      <c r="K46" s="29"/>
      <c r="L46" s="29"/>
      <c r="M46" s="29"/>
      <c r="N46" s="29"/>
      <c r="O46" s="29"/>
      <c r="P46" s="29"/>
      <c r="Q46" s="58"/>
      <c r="R46" s="80"/>
      <c r="S46" s="80"/>
      <c r="T46" s="80"/>
      <c r="U46" s="80"/>
      <c r="V46" s="80"/>
      <c r="W46" s="46"/>
      <c r="X46" s="48"/>
      <c r="Y46" s="6"/>
    </row>
    <row r="47" spans="2:29" ht="94.5" customHeight="1" x14ac:dyDescent="0.25">
      <c r="B47" s="35" t="str">
        <f>'1 lentelė'!B47</f>
        <v>1.2.1.1.8</v>
      </c>
      <c r="C47" s="35" t="str">
        <f>'1 lentelė'!C47</f>
        <v>R095511-120000-1208</v>
      </c>
      <c r="D47" s="35" t="str">
        <f>'1 lentelė'!D47</f>
        <v>Gyvenamosios aplinkos pasiekiamumo gerinimas Zarasų mieste rekonstruojant E. Pliaterytės gatvę</v>
      </c>
      <c r="E47" s="29" t="s">
        <v>699</v>
      </c>
      <c r="F47" s="29" t="s">
        <v>729</v>
      </c>
      <c r="G47" s="29">
        <v>0.13800000000000001</v>
      </c>
      <c r="H47" s="29"/>
      <c r="I47" s="29"/>
      <c r="J47" s="29"/>
      <c r="K47" s="29"/>
      <c r="L47" s="29"/>
      <c r="M47" s="29"/>
      <c r="N47" s="29"/>
      <c r="O47" s="29"/>
      <c r="P47" s="29"/>
      <c r="Q47" s="58"/>
      <c r="R47" s="80"/>
      <c r="S47" s="80"/>
      <c r="T47" s="80"/>
      <c r="U47" s="80"/>
      <c r="V47" s="80"/>
      <c r="W47" s="46"/>
      <c r="X47" s="48"/>
      <c r="Y47" s="6"/>
    </row>
    <row r="48" spans="2:29" ht="118.5" customHeight="1"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29" t="s">
        <v>699</v>
      </c>
      <c r="F48" s="29" t="s">
        <v>729</v>
      </c>
      <c r="G48" s="59">
        <v>1.2</v>
      </c>
      <c r="H48" s="29" t="s">
        <v>730</v>
      </c>
      <c r="I48" s="29" t="s">
        <v>731</v>
      </c>
      <c r="J48" s="29">
        <v>1</v>
      </c>
      <c r="K48" s="29"/>
      <c r="L48" s="29"/>
      <c r="M48" s="29"/>
      <c r="N48" s="29"/>
      <c r="O48" s="29"/>
      <c r="P48" s="29"/>
      <c r="Q48" s="58"/>
      <c r="R48" s="80"/>
      <c r="S48" s="80"/>
      <c r="T48" s="80"/>
      <c r="U48" s="80"/>
      <c r="V48" s="80"/>
      <c r="W48" s="46"/>
      <c r="X48" s="48"/>
      <c r="Y48" s="6"/>
    </row>
    <row r="49" spans="2:25" ht="65.25" customHeight="1" x14ac:dyDescent="0.25">
      <c r="B49" s="35" t="str">
        <f>'1 lentelė'!B49</f>
        <v>1.2.1.1.10</v>
      </c>
      <c r="C49" s="35" t="str">
        <f>'1 lentelė'!C49</f>
        <v>R095511-120000-1221</v>
      </c>
      <c r="D49" s="35" t="str">
        <f>'1 lentelė'!D49</f>
        <v>Ignalinos miesto Ligoninės gatvės dalies rekonstrukcija</v>
      </c>
      <c r="E49" s="29" t="s">
        <v>699</v>
      </c>
      <c r="F49" s="29" t="s">
        <v>729</v>
      </c>
      <c r="G49" s="59">
        <v>0.2</v>
      </c>
      <c r="H49" s="29"/>
      <c r="I49" s="29"/>
      <c r="J49" s="29"/>
      <c r="K49" s="29"/>
      <c r="L49" s="59"/>
      <c r="M49" s="29"/>
      <c r="N49" s="29"/>
      <c r="O49" s="29"/>
      <c r="P49" s="29"/>
      <c r="Q49" s="58"/>
      <c r="R49" s="80"/>
      <c r="S49" s="80"/>
      <c r="T49" s="80"/>
      <c r="U49" s="80"/>
      <c r="V49" s="80"/>
      <c r="W49" s="46"/>
      <c r="X49" s="48"/>
      <c r="Y49" s="6"/>
    </row>
    <row r="50" spans="2:25" ht="79.5" customHeight="1" x14ac:dyDescent="0.25">
      <c r="B50" s="35" t="str">
        <f>'1 lentelė'!B50</f>
        <v>1.2.1.1.11</v>
      </c>
      <c r="C50" s="35" t="str">
        <f>'1 lentelė'!C50</f>
        <v>R095511-120000-1222</v>
      </c>
      <c r="D50" s="35" t="str">
        <f>'1 lentelė'!D50</f>
        <v>Saugaus eismo priemonių diegimas Ignalinos rajono keliuose</v>
      </c>
      <c r="E50" s="29" t="s">
        <v>730</v>
      </c>
      <c r="F50" s="29" t="s">
        <v>731</v>
      </c>
      <c r="G50" s="29">
        <v>1</v>
      </c>
      <c r="H50" s="29"/>
      <c r="I50" s="29"/>
      <c r="J50" s="29"/>
      <c r="K50" s="29"/>
      <c r="L50" s="29"/>
      <c r="M50" s="29"/>
      <c r="N50" s="29"/>
      <c r="O50" s="29"/>
      <c r="P50" s="29"/>
      <c r="Q50" s="58"/>
      <c r="R50" s="80"/>
      <c r="S50" s="80"/>
      <c r="T50" s="80"/>
      <c r="U50" s="80"/>
      <c r="V50" s="80"/>
      <c r="W50" s="46"/>
      <c r="X50" s="48"/>
      <c r="Y50" s="6"/>
    </row>
    <row r="51" spans="2:25" ht="75" customHeight="1" x14ac:dyDescent="0.25">
      <c r="B51" s="35" t="str">
        <f>'1 lentelė'!B51</f>
        <v>1.2.1.1.12</v>
      </c>
      <c r="C51" s="35" t="str">
        <f>'1 lentelė'!C51</f>
        <v>R095511-120000-1223</v>
      </c>
      <c r="D51" s="35" t="str">
        <f>'1 lentelė'!D51</f>
        <v>Saugaus eismo priemonių diegimas Molėtų rajono  Giedraičių miestelyje</v>
      </c>
      <c r="E51" s="29" t="s">
        <v>730</v>
      </c>
      <c r="F51" s="29" t="s">
        <v>731</v>
      </c>
      <c r="G51" s="29">
        <v>1</v>
      </c>
      <c r="H51" s="29"/>
      <c r="I51" s="29"/>
      <c r="J51" s="29"/>
      <c r="K51" s="29"/>
      <c r="L51" s="29"/>
      <c r="M51" s="29"/>
      <c r="N51" s="29"/>
      <c r="O51" s="29"/>
      <c r="P51" s="29"/>
      <c r="Q51" s="58"/>
      <c r="R51" s="80"/>
      <c r="S51" s="80"/>
      <c r="T51" s="80"/>
      <c r="U51" s="80"/>
      <c r="V51" s="80"/>
      <c r="W51" s="46"/>
      <c r="X51" s="48"/>
      <c r="Y51" s="6"/>
    </row>
    <row r="52" spans="2:25" s="33" customFormat="1" ht="76.5" x14ac:dyDescent="0.25">
      <c r="B52" s="35" t="str">
        <f>'1 lentelė'!B52</f>
        <v>1.2.1.1.14</v>
      </c>
      <c r="C52" s="35" t="str">
        <f>'1 lentelė'!C52</f>
        <v>R095511-120000-1225</v>
      </c>
      <c r="D52" s="35" t="str">
        <f>'1 lentelė'!D52</f>
        <v>Saugaus eismo priemonių diegimas Žemaitės gatvėje Zarasų mieste</v>
      </c>
      <c r="E52" s="32" t="s">
        <v>730</v>
      </c>
      <c r="F52" s="32" t="s">
        <v>731</v>
      </c>
      <c r="G52" s="32">
        <v>1</v>
      </c>
      <c r="H52" s="32"/>
      <c r="I52" s="32"/>
      <c r="J52" s="32"/>
      <c r="K52" s="32"/>
      <c r="L52" s="32"/>
      <c r="M52" s="32"/>
      <c r="N52" s="32"/>
      <c r="O52" s="32"/>
      <c r="P52" s="32"/>
      <c r="Q52" s="81"/>
      <c r="R52" s="81"/>
      <c r="S52" s="81"/>
      <c r="T52" s="81"/>
      <c r="U52" s="81"/>
      <c r="V52" s="81"/>
      <c r="X52" s="122"/>
    </row>
    <row r="53" spans="2:25" ht="102" x14ac:dyDescent="0.25">
      <c r="B53" s="52" t="str">
        <f>'1 lentelė'!B53</f>
        <v xml:space="preserve">1.2.2 </v>
      </c>
      <c r="C53" s="52"/>
      <c r="D53" s="52" t="str">
        <f>'1 lentelė'!D53</f>
        <v>Uždavinys: Plėtoti  aplinką tausojančią ir eismo saugą didinančią infrastruktūrą ir priemones bei darnų judumą</v>
      </c>
      <c r="E53" s="52"/>
      <c r="F53" s="52"/>
      <c r="G53" s="53"/>
      <c r="H53" s="52"/>
      <c r="I53" s="52"/>
      <c r="J53" s="53"/>
      <c r="K53" s="52"/>
      <c r="L53" s="52"/>
      <c r="M53" s="53"/>
      <c r="N53" s="52"/>
      <c r="O53" s="52"/>
      <c r="P53" s="53"/>
      <c r="Q53" s="52"/>
      <c r="R53" s="52"/>
      <c r="S53" s="53"/>
      <c r="T53" s="52"/>
      <c r="U53" s="52"/>
      <c r="V53" s="53"/>
      <c r="W53" s="46"/>
      <c r="X53" s="48"/>
      <c r="Y53" s="6"/>
    </row>
    <row r="54" spans="2:25" ht="67.5" x14ac:dyDescent="0.25">
      <c r="B54" s="54" t="str">
        <f>'1 lentelė'!B54</f>
        <v>1.2.2.1</v>
      </c>
      <c r="C54" s="54"/>
      <c r="D54" s="97" t="str">
        <f>'1 lentelė'!D54</f>
        <v>Priemonė: Pėsčiųjų ir dviračių takų rekonstrukcija ir plėtra</v>
      </c>
      <c r="E54" s="54"/>
      <c r="F54" s="54"/>
      <c r="G54" s="54"/>
      <c r="H54" s="54"/>
      <c r="I54" s="54"/>
      <c r="J54" s="54"/>
      <c r="K54" s="54"/>
      <c r="L54" s="54"/>
      <c r="M54" s="54"/>
      <c r="N54" s="54"/>
      <c r="O54" s="54"/>
      <c r="P54" s="54"/>
      <c r="Q54" s="54"/>
      <c r="R54" s="54"/>
      <c r="S54" s="54"/>
      <c r="T54" s="54"/>
      <c r="U54" s="54"/>
      <c r="V54" s="54"/>
      <c r="W54" s="46"/>
      <c r="X54" s="48"/>
      <c r="Y54" s="6"/>
    </row>
    <row r="55" spans="2:25" ht="111" customHeight="1" x14ac:dyDescent="0.25">
      <c r="B55" s="35" t="str">
        <f>'1 lentelė'!B55</f>
        <v>1.2.2.1.2</v>
      </c>
      <c r="C55" s="35" t="str">
        <f>'1 lentelė'!C55</f>
        <v>R095516-190000-1209</v>
      </c>
      <c r="D55" s="35" t="str">
        <f>'1 lentelė'!D55</f>
        <v xml:space="preserve">Dviračių ir pėsčiųjų takų plėtra Ignalinos miesto esamame take nuo Mokyklos g. į Strigailiškio kaimą            
</v>
      </c>
      <c r="E55" s="29" t="s">
        <v>724</v>
      </c>
      <c r="F55" s="29" t="s">
        <v>740</v>
      </c>
      <c r="G55" s="32">
        <v>0.52</v>
      </c>
      <c r="H55" s="29"/>
      <c r="I55" s="29"/>
      <c r="J55" s="29"/>
      <c r="K55" s="29"/>
      <c r="L55" s="29"/>
      <c r="M55" s="29"/>
      <c r="N55" s="29"/>
      <c r="O55" s="29"/>
      <c r="P55" s="29"/>
      <c r="Q55" s="58"/>
      <c r="R55" s="80"/>
      <c r="S55" s="80"/>
      <c r="T55" s="80"/>
      <c r="U55" s="80"/>
      <c r="V55" s="80"/>
      <c r="W55" s="46"/>
      <c r="X55" s="48"/>
      <c r="Y55" s="6"/>
    </row>
    <row r="56" spans="2:25" ht="142.5" customHeight="1"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32" t="s">
        <v>724</v>
      </c>
      <c r="F56" s="32" t="s">
        <v>741</v>
      </c>
      <c r="G56" s="32">
        <v>0.18</v>
      </c>
      <c r="H56" s="32" t="s">
        <v>725</v>
      </c>
      <c r="I56" s="32" t="s">
        <v>742</v>
      </c>
      <c r="J56" s="57">
        <v>0.81</v>
      </c>
      <c r="K56" s="29"/>
      <c r="L56" s="29"/>
      <c r="M56" s="29"/>
      <c r="N56" s="29"/>
      <c r="O56" s="29"/>
      <c r="P56" s="29"/>
      <c r="Q56" s="58"/>
      <c r="R56" s="80"/>
      <c r="S56" s="80"/>
      <c r="T56" s="80"/>
      <c r="U56" s="80"/>
      <c r="V56" s="80"/>
      <c r="W56" s="46"/>
      <c r="X56" s="48"/>
      <c r="Y56" s="6"/>
    </row>
    <row r="57" spans="2:25" ht="106.5" customHeight="1"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29" t="s">
        <v>725</v>
      </c>
      <c r="F57" s="29" t="s">
        <v>744</v>
      </c>
      <c r="G57" s="59">
        <v>0.85</v>
      </c>
      <c r="H57" s="29"/>
      <c r="I57" s="29"/>
      <c r="J57" s="29"/>
      <c r="K57" s="29"/>
      <c r="L57" s="29"/>
      <c r="M57" s="29"/>
      <c r="N57" s="29"/>
      <c r="O57" s="29"/>
      <c r="P57" s="29"/>
      <c r="Q57" s="58"/>
      <c r="R57" s="80"/>
      <c r="S57" s="80"/>
      <c r="T57" s="80"/>
      <c r="U57" s="80"/>
      <c r="V57" s="80"/>
      <c r="W57" s="46"/>
      <c r="X57" s="48"/>
      <c r="Y57" s="6"/>
    </row>
    <row r="58" spans="2:25" ht="90.75" customHeight="1"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29" t="s">
        <v>724</v>
      </c>
      <c r="F58" s="29" t="s">
        <v>740</v>
      </c>
      <c r="G58" s="32">
        <v>0.55000000000000004</v>
      </c>
      <c r="H58" s="29"/>
      <c r="I58" s="29"/>
      <c r="J58" s="29"/>
      <c r="K58" s="29"/>
      <c r="L58" s="29"/>
      <c r="M58" s="29"/>
      <c r="N58" s="29"/>
      <c r="O58" s="29"/>
      <c r="P58" s="29"/>
      <c r="Q58" s="58"/>
      <c r="R58" s="80"/>
      <c r="S58" s="80"/>
      <c r="T58" s="80"/>
      <c r="U58" s="80"/>
      <c r="V58" s="80"/>
      <c r="W58" s="46"/>
      <c r="X58" s="48"/>
      <c r="Y58" s="6"/>
    </row>
    <row r="59" spans="2:25" s="107" customFormat="1" ht="90.75" customHeight="1" x14ac:dyDescent="0.25">
      <c r="B59" s="35" t="str">
        <f>'1 lentelė'!B59</f>
        <v>1.2.2.1.6</v>
      </c>
      <c r="C59" s="35" t="str">
        <f>'1 lentelė'!C59</f>
        <v>R095516-190000-1213</v>
      </c>
      <c r="D59" s="35" t="str">
        <f>'1 lentelė'!D59</f>
        <v xml:space="preserve">Pėsčiųjų takų tinklo plėtra Dusetose, Zarasų rajone </v>
      </c>
      <c r="E59" s="32" t="s">
        <v>725</v>
      </c>
      <c r="F59" s="32" t="s">
        <v>1001</v>
      </c>
      <c r="G59" s="32">
        <v>0.2</v>
      </c>
      <c r="H59" s="32"/>
      <c r="I59" s="66"/>
      <c r="J59" s="66"/>
      <c r="K59" s="66"/>
      <c r="L59" s="66"/>
      <c r="M59" s="66"/>
      <c r="N59" s="66"/>
      <c r="O59" s="66"/>
      <c r="P59" s="66"/>
      <c r="Q59" s="118"/>
      <c r="R59" s="118"/>
      <c r="S59" s="118"/>
      <c r="T59" s="118"/>
      <c r="U59" s="118"/>
      <c r="V59" s="118"/>
      <c r="X59" s="119"/>
    </row>
    <row r="60" spans="2:25" s="107" customFormat="1" ht="104.25" customHeight="1" x14ac:dyDescent="0.25">
      <c r="B60" s="35" t="str">
        <f>'1 lentelė'!B60</f>
        <v>1.2.2.1.7</v>
      </c>
      <c r="C60" s="35" t="str">
        <f>'1 lentelė'!C60</f>
        <v>R095516-190000-1214</v>
      </c>
      <c r="D60" s="35" t="str">
        <f>'1 lentelė'!D60</f>
        <v>Susisiekimo sąlygų gerinimas Molėtų mieste įrengiant pėsčiųjų takus tarp Ąžuolų ir Melioratorių gatvių</v>
      </c>
      <c r="E60" s="32" t="s">
        <v>724</v>
      </c>
      <c r="F60" s="32" t="s">
        <v>740</v>
      </c>
      <c r="G60" s="32">
        <v>0.54</v>
      </c>
      <c r="H60" s="32"/>
      <c r="I60" s="66"/>
      <c r="J60" s="66"/>
      <c r="K60" s="66"/>
      <c r="L60" s="66"/>
      <c r="M60" s="66"/>
      <c r="N60" s="66"/>
      <c r="O60" s="66"/>
      <c r="P60" s="66"/>
      <c r="Q60" s="118"/>
      <c r="R60" s="118"/>
      <c r="S60" s="118"/>
      <c r="T60" s="118"/>
      <c r="U60" s="118"/>
      <c r="V60" s="118"/>
      <c r="X60" s="119"/>
    </row>
    <row r="61" spans="2:25" ht="51" x14ac:dyDescent="0.25">
      <c r="B61" s="54" t="str">
        <f>'1 lentelė'!B61</f>
        <v>1.2.2.2</v>
      </c>
      <c r="C61" s="54"/>
      <c r="D61" s="54" t="str">
        <f>'1 lentelė'!D61</f>
        <v>Priemonė: Darnaus judumo priemonių diegimas</v>
      </c>
      <c r="E61" s="54"/>
      <c r="F61" s="54"/>
      <c r="G61" s="54"/>
      <c r="H61" s="54"/>
      <c r="I61" s="54"/>
      <c r="J61" s="54"/>
      <c r="K61" s="54"/>
      <c r="L61" s="54"/>
      <c r="M61" s="54"/>
      <c r="N61" s="54"/>
      <c r="O61" s="54"/>
      <c r="P61" s="54"/>
      <c r="Q61" s="54"/>
      <c r="R61" s="54"/>
      <c r="S61" s="54"/>
      <c r="T61" s="54"/>
      <c r="U61" s="54"/>
      <c r="V61" s="54"/>
      <c r="W61" s="46"/>
      <c r="X61" s="48"/>
      <c r="Y61" s="6"/>
    </row>
    <row r="62" spans="2:25" hidden="1" x14ac:dyDescent="0.25">
      <c r="B62" s="35"/>
      <c r="C62" s="35"/>
      <c r="D62" s="35"/>
      <c r="E62" s="60"/>
      <c r="F62" s="60"/>
      <c r="G62" s="60"/>
      <c r="H62" s="60"/>
      <c r="I62" s="60"/>
      <c r="J62" s="29"/>
      <c r="K62" s="60"/>
      <c r="L62" s="60"/>
      <c r="M62" s="60"/>
      <c r="N62" s="60"/>
      <c r="O62" s="60"/>
      <c r="P62" s="29"/>
      <c r="Q62" s="58"/>
      <c r="R62" s="80"/>
      <c r="S62" s="80"/>
      <c r="T62" s="80"/>
      <c r="U62" s="80"/>
      <c r="V62" s="80"/>
      <c r="W62" s="46"/>
      <c r="X62" s="48"/>
      <c r="Y62" s="6"/>
    </row>
    <row r="63" spans="2:25" ht="54.75" customHeight="1" x14ac:dyDescent="0.25">
      <c r="B63" s="35" t="str">
        <f>'1 lentelė'!B63</f>
        <v>1.2.2.2.2</v>
      </c>
      <c r="C63" s="35" t="str">
        <f>'1 lentelė'!C63</f>
        <v>R095513-500000-1214</v>
      </c>
      <c r="D63" s="35" t="str">
        <f>'1 lentelė'!D63</f>
        <v xml:space="preserve">Visagino miesto darnaus judumo plano parengimas </v>
      </c>
      <c r="E63" s="61" t="s">
        <v>711</v>
      </c>
      <c r="F63" s="61" t="s">
        <v>748</v>
      </c>
      <c r="G63" s="61">
        <v>1</v>
      </c>
      <c r="H63" s="62"/>
      <c r="I63" s="62"/>
      <c r="J63" s="32"/>
      <c r="K63" s="62"/>
      <c r="L63" s="62"/>
      <c r="M63" s="62"/>
      <c r="N63" s="62"/>
      <c r="O63" s="62"/>
      <c r="P63" s="32"/>
      <c r="Q63" s="58"/>
      <c r="R63" s="80"/>
      <c r="S63" s="80"/>
      <c r="T63" s="80"/>
      <c r="U63" s="80"/>
      <c r="V63" s="80"/>
      <c r="W63" s="46"/>
      <c r="X63" s="48"/>
      <c r="Y63" s="6"/>
    </row>
    <row r="64" spans="2:25" ht="57" customHeight="1" x14ac:dyDescent="0.25">
      <c r="B64" s="35" t="str">
        <f>'1 lentelė'!B64</f>
        <v>1.2.2.2.3</v>
      </c>
      <c r="C64" s="35" t="str">
        <f>'1 lentelė'!C64</f>
        <v>R095514-190000-1215</v>
      </c>
      <c r="D64" s="35" t="str">
        <f>'1 lentelė'!D64</f>
        <v>Darnaus judumo infrastruktūros įrengimas Visagino mieste</v>
      </c>
      <c r="E64" s="32" t="s">
        <v>726</v>
      </c>
      <c r="F64" s="32" t="s">
        <v>750</v>
      </c>
      <c r="G64" s="32">
        <v>1</v>
      </c>
      <c r="H64" s="32"/>
      <c r="I64" s="62"/>
      <c r="J64" s="32"/>
      <c r="K64" s="62"/>
      <c r="L64" s="62"/>
      <c r="M64" s="62"/>
      <c r="N64" s="62"/>
      <c r="O64" s="62"/>
      <c r="P64" s="32"/>
      <c r="Q64" s="58"/>
      <c r="R64" s="80"/>
      <c r="S64" s="80"/>
      <c r="T64" s="80"/>
      <c r="U64" s="80"/>
      <c r="V64" s="80"/>
      <c r="W64" s="46"/>
      <c r="X64" s="63"/>
      <c r="Y64" s="6"/>
    </row>
    <row r="65" spans="2:25" ht="52.5" customHeight="1" x14ac:dyDescent="0.25">
      <c r="B65" s="35" t="str">
        <f>'1 lentelė'!B65</f>
        <v>1.2.2.2.4</v>
      </c>
      <c r="C65" s="35" t="str">
        <f>'1 lentelė'!C65</f>
        <v>R095513-500000-1216</v>
      </c>
      <c r="D65" s="35" t="str">
        <f>'1 lentelė'!D65</f>
        <v>Darnaus judumo Utenos mieste plano rengimas</v>
      </c>
      <c r="E65" s="32" t="s">
        <v>711</v>
      </c>
      <c r="F65" s="32" t="s">
        <v>748</v>
      </c>
      <c r="G65" s="32">
        <v>1</v>
      </c>
      <c r="H65" s="32"/>
      <c r="I65" s="62"/>
      <c r="J65" s="32"/>
      <c r="K65" s="62"/>
      <c r="L65" s="62"/>
      <c r="M65" s="62"/>
      <c r="N65" s="62"/>
      <c r="O65" s="62"/>
      <c r="P65" s="32"/>
      <c r="Q65" s="58"/>
      <c r="R65" s="80"/>
      <c r="S65" s="80"/>
      <c r="T65" s="80"/>
      <c r="U65" s="80"/>
      <c r="V65" s="80"/>
      <c r="W65" s="46"/>
      <c r="X65" s="48"/>
      <c r="Y65" s="6"/>
    </row>
    <row r="66" spans="2:25" ht="67.5" customHeight="1" x14ac:dyDescent="0.25">
      <c r="B66" s="35" t="s">
        <v>261</v>
      </c>
      <c r="C66" s="35" t="s">
        <v>262</v>
      </c>
      <c r="D66" s="35" t="s">
        <v>984</v>
      </c>
      <c r="E66" s="32" t="s">
        <v>726</v>
      </c>
      <c r="F66" s="32" t="s">
        <v>750</v>
      </c>
      <c r="G66" s="32">
        <v>1</v>
      </c>
      <c r="H66" s="32"/>
      <c r="I66" s="62"/>
      <c r="J66" s="32"/>
      <c r="K66" s="62"/>
      <c r="L66" s="62"/>
      <c r="M66" s="62"/>
      <c r="N66" s="62"/>
      <c r="O66" s="62"/>
      <c r="P66" s="32"/>
      <c r="Q66" s="81"/>
      <c r="R66" s="82"/>
      <c r="S66" s="82"/>
      <c r="T66" s="82"/>
      <c r="U66" s="82"/>
      <c r="V66" s="82"/>
      <c r="W66" s="50"/>
      <c r="X66" s="51"/>
      <c r="Y66" s="33"/>
    </row>
    <row r="67" spans="2:25" ht="109.5" customHeight="1" x14ac:dyDescent="0.25">
      <c r="B67" s="65" t="str">
        <f>'1 lentelė'!B67</f>
        <v>1.2.2.3</v>
      </c>
      <c r="C67" s="65"/>
      <c r="D67" s="98" t="str">
        <f>'1 lentelė'!D67</f>
        <v>Priemonė: Vietinio susisiekimo viešojo transporto priemonių parko atnaujinimas</v>
      </c>
      <c r="E67" s="65"/>
      <c r="F67" s="65"/>
      <c r="G67" s="65"/>
      <c r="H67" s="65"/>
      <c r="I67" s="65"/>
      <c r="J67" s="54"/>
      <c r="K67" s="65"/>
      <c r="L67" s="65"/>
      <c r="M67" s="65"/>
      <c r="N67" s="65"/>
      <c r="O67" s="65"/>
      <c r="P67" s="54"/>
      <c r="Q67" s="65"/>
      <c r="R67" s="65"/>
      <c r="S67" s="65"/>
      <c r="T67" s="65"/>
      <c r="U67" s="65"/>
      <c r="V67" s="54"/>
      <c r="W67" s="46"/>
      <c r="X67" s="48"/>
      <c r="Y67" s="6"/>
    </row>
    <row r="68" spans="2:25" hidden="1" x14ac:dyDescent="0.25">
      <c r="B68" s="35"/>
      <c r="C68" s="35"/>
      <c r="D68" s="35"/>
      <c r="E68" s="66"/>
      <c r="F68" s="66"/>
      <c r="G68" s="66"/>
      <c r="H68" s="60"/>
      <c r="I68" s="60"/>
      <c r="J68" s="29"/>
      <c r="K68" s="60"/>
      <c r="L68" s="60"/>
      <c r="M68" s="60"/>
      <c r="N68" s="60"/>
      <c r="O68" s="60"/>
      <c r="P68" s="29"/>
      <c r="Q68" s="58"/>
      <c r="R68" s="80"/>
      <c r="S68" s="80"/>
      <c r="T68" s="80"/>
      <c r="U68" s="80"/>
      <c r="V68" s="80"/>
      <c r="W68" s="46"/>
      <c r="X68" s="48"/>
      <c r="Y68" s="6"/>
    </row>
    <row r="69" spans="2:25" ht="93" customHeight="1" x14ac:dyDescent="0.25">
      <c r="B69" s="35" t="str">
        <f>'1 lentelė'!B69</f>
        <v>1.2.2.3.3</v>
      </c>
      <c r="C69" s="35" t="str">
        <f>'1 lentelė'!C69</f>
        <v>R095518-100000-1219</v>
      </c>
      <c r="D69" s="35" t="str">
        <f>'1 lentelė'!D69</f>
        <v>Utenos rajono vietinio susisiekimo viešojo transporto priemonių parko atnaujinimas</v>
      </c>
      <c r="E69" s="62" t="s">
        <v>728</v>
      </c>
      <c r="F69" s="62" t="s">
        <v>755</v>
      </c>
      <c r="G69" s="62">
        <v>4</v>
      </c>
      <c r="H69" s="62"/>
      <c r="I69" s="62"/>
      <c r="J69" s="32"/>
      <c r="K69" s="62"/>
      <c r="L69" s="62"/>
      <c r="M69" s="62"/>
      <c r="N69" s="62"/>
      <c r="O69" s="62"/>
      <c r="P69" s="32"/>
      <c r="Q69" s="81"/>
      <c r="R69" s="82"/>
      <c r="S69" s="82"/>
      <c r="T69" s="82"/>
      <c r="U69" s="82"/>
      <c r="V69" s="82"/>
      <c r="W69" s="50"/>
      <c r="X69" s="51"/>
      <c r="Y69" s="33"/>
    </row>
    <row r="70" spans="2:25" ht="42" customHeight="1" x14ac:dyDescent="0.25">
      <c r="B70" s="99" t="str">
        <f>'1 lentelė'!B70</f>
        <v>2.</v>
      </c>
      <c r="C70" s="99"/>
      <c r="D70" s="99" t="str">
        <f>'1 lentelė'!D70</f>
        <v>Prioritetas: Integrali ekonomika</v>
      </c>
      <c r="E70" s="69"/>
      <c r="F70" s="69"/>
      <c r="G70" s="69"/>
      <c r="H70" s="69"/>
      <c r="I70" s="69"/>
      <c r="J70" s="70"/>
      <c r="K70" s="69"/>
      <c r="L70" s="69"/>
      <c r="M70" s="69"/>
      <c r="N70" s="69"/>
      <c r="O70" s="69"/>
      <c r="P70" s="70"/>
      <c r="Q70" s="69"/>
      <c r="R70" s="69"/>
      <c r="S70" s="69"/>
      <c r="T70" s="69"/>
      <c r="U70" s="69"/>
      <c r="V70" s="70"/>
      <c r="W70" s="46"/>
      <c r="X70" s="48"/>
      <c r="Y70" s="6"/>
    </row>
    <row r="71" spans="2:25" ht="76.5" customHeight="1" x14ac:dyDescent="0.25">
      <c r="B71" s="72" t="str">
        <f>'1 lentelė'!B71</f>
        <v xml:space="preserve">2.1 </v>
      </c>
      <c r="C71" s="72"/>
      <c r="D71" s="72" t="str">
        <f>'1 lentelė'!D71</f>
        <v>Tikslas: Turizmo infrastruktūros, kultūros ir gamtos paveldo plėtra</v>
      </c>
      <c r="E71" s="72"/>
      <c r="F71" s="73"/>
      <c r="G71" s="72"/>
      <c r="H71" s="72"/>
      <c r="I71" s="73"/>
      <c r="J71" s="56"/>
      <c r="K71" s="73"/>
      <c r="L71" s="72"/>
      <c r="M71" s="72"/>
      <c r="N71" s="73"/>
      <c r="O71" s="72"/>
      <c r="P71" s="55"/>
      <c r="Q71" s="73"/>
      <c r="R71" s="72"/>
      <c r="S71" s="72"/>
      <c r="T71" s="73"/>
      <c r="U71" s="72"/>
      <c r="V71" s="55"/>
      <c r="W71" s="46"/>
      <c r="X71" s="46"/>
      <c r="Y71" s="6"/>
    </row>
    <row r="72" spans="2:25" ht="66.75" customHeight="1" x14ac:dyDescent="0.25">
      <c r="B72" s="76" t="str">
        <f>'1 lentelė'!B72</f>
        <v xml:space="preserve">2.1.1 </v>
      </c>
      <c r="C72" s="76"/>
      <c r="D72" s="76" t="str">
        <f>'1 lentelė'!D72</f>
        <v>Uždavinys: Sutvarkyti ir aktualizuoti kultūros paveldo plėtrą</v>
      </c>
      <c r="E72" s="76"/>
      <c r="F72" s="77"/>
      <c r="G72" s="77"/>
      <c r="H72" s="76"/>
      <c r="I72" s="76"/>
      <c r="J72" s="53"/>
      <c r="K72" s="77"/>
      <c r="L72" s="76"/>
      <c r="M72" s="76"/>
      <c r="N72" s="77"/>
      <c r="O72" s="77"/>
      <c r="P72" s="52"/>
      <c r="Q72" s="77"/>
      <c r="R72" s="76"/>
      <c r="S72" s="76"/>
      <c r="T72" s="77"/>
      <c r="U72" s="77"/>
      <c r="V72" s="52"/>
      <c r="W72" s="46"/>
      <c r="X72" s="46"/>
      <c r="Y72" s="6"/>
    </row>
    <row r="73" spans="2:25" ht="81" customHeight="1" x14ac:dyDescent="0.25">
      <c r="B73" s="65" t="str">
        <f>'1 lentelė'!B73</f>
        <v>2.1.1.1</v>
      </c>
      <c r="C73" s="65"/>
      <c r="D73" s="98" t="str">
        <f>'1 lentelė'!D73</f>
        <v>Priemonė: Aktualizuoti savivaldybių kultūros paveldo objektus</v>
      </c>
      <c r="E73" s="65"/>
      <c r="F73" s="65"/>
      <c r="G73" s="65"/>
      <c r="H73" s="65"/>
      <c r="I73" s="65"/>
      <c r="J73" s="54"/>
      <c r="K73" s="65"/>
      <c r="L73" s="65"/>
      <c r="M73" s="65"/>
      <c r="N73" s="65"/>
      <c r="O73" s="65"/>
      <c r="P73" s="54"/>
      <c r="Q73" s="65"/>
      <c r="R73" s="65"/>
      <c r="S73" s="65"/>
      <c r="T73" s="65"/>
      <c r="U73" s="65"/>
      <c r="V73" s="54"/>
      <c r="W73" s="46"/>
      <c r="X73" s="46"/>
      <c r="Y73" s="6"/>
    </row>
    <row r="74" spans="2:25" ht="153" x14ac:dyDescent="0.25">
      <c r="B74" s="35" t="str">
        <f>'1 lentelė'!B74</f>
        <v>2.1.1.1.1</v>
      </c>
      <c r="C74" s="35" t="str">
        <f>'1 lentelė'!C74</f>
        <v>R093302-442942-2101</v>
      </c>
      <c r="D74" s="35" t="str">
        <f>'1 lentelė'!D74</f>
        <v xml:space="preserve">Kompleksinis Okuličiūtės dvarelio Anykščiuose sutvarkymas ir pritaikymas kultūrinei, meninei veiklai </v>
      </c>
      <c r="E74" s="62" t="s">
        <v>735</v>
      </c>
      <c r="F74" s="62" t="s">
        <v>758</v>
      </c>
      <c r="G74" s="62">
        <v>1</v>
      </c>
      <c r="H74" s="62" t="s">
        <v>698</v>
      </c>
      <c r="I74" s="62" t="s">
        <v>759</v>
      </c>
      <c r="J74" s="32">
        <v>1400</v>
      </c>
      <c r="K74" s="62"/>
      <c r="L74" s="62"/>
      <c r="M74" s="62"/>
      <c r="N74" s="62"/>
      <c r="O74" s="62"/>
      <c r="P74" s="32"/>
      <c r="Q74" s="58"/>
      <c r="R74" s="80"/>
      <c r="S74" s="80"/>
      <c r="T74" s="80"/>
      <c r="U74" s="80"/>
      <c r="V74" s="80"/>
      <c r="W74" s="46"/>
      <c r="X74" s="46"/>
      <c r="Y74" s="6"/>
    </row>
    <row r="75" spans="2:25" ht="153" x14ac:dyDescent="0.25">
      <c r="B75" s="35" t="str">
        <f>'1 lentelė'!B75</f>
        <v xml:space="preserve">2.1.1.1.2 </v>
      </c>
      <c r="C75" s="35" t="str">
        <f>'1 lentelė'!C75</f>
        <v>R093302-440000-2102</v>
      </c>
      <c r="D75" s="35" t="str">
        <f>'1 lentelė'!D75</f>
        <v xml:space="preserve">Naujų kultūros paslaugų visuomenės kultūriniams poreikiams tenkinti sukūrimas Utenos meno mokykloje </v>
      </c>
      <c r="E75" s="62" t="s">
        <v>735</v>
      </c>
      <c r="F75" s="62" t="s">
        <v>758</v>
      </c>
      <c r="G75" s="62">
        <v>1</v>
      </c>
      <c r="H75" s="62" t="s">
        <v>698</v>
      </c>
      <c r="I75" s="62" t="s">
        <v>759</v>
      </c>
      <c r="J75" s="62">
        <v>2800</v>
      </c>
      <c r="K75" s="62"/>
      <c r="L75" s="62"/>
      <c r="M75" s="62"/>
      <c r="N75" s="62"/>
      <c r="O75" s="62"/>
      <c r="P75" s="32"/>
      <c r="Q75" s="58"/>
      <c r="R75" s="80"/>
      <c r="S75" s="80"/>
      <c r="T75" s="80"/>
      <c r="U75" s="80"/>
      <c r="V75" s="80"/>
      <c r="W75" s="46"/>
      <c r="X75" s="46"/>
      <c r="Y75" s="6"/>
    </row>
    <row r="76" spans="2:25" ht="210" customHeight="1" x14ac:dyDescent="0.25">
      <c r="B76" s="35" t="str">
        <f>'1 lentelė'!B76</f>
        <v>2.1.1.1.3</v>
      </c>
      <c r="C76" s="35" t="str">
        <f>'1 lentelė'!C76</f>
        <v>R093302-440000-2103</v>
      </c>
      <c r="D76" s="35" t="str">
        <f>'1 lentelė'!D76</f>
        <v>Atgailos kanauninkų vienuolyno ansamblio (u.k. 987) vienuolyno namo (u.k. 25029) Videniškių km. kapitalinis remontas ir pritaikymas Videniškių vienuolyno amatų centro ir bendruomenės poreikiams poreikiams</v>
      </c>
      <c r="E76" s="62" t="s">
        <v>735</v>
      </c>
      <c r="F76" s="62" t="s">
        <v>760</v>
      </c>
      <c r="G76" s="62">
        <v>1</v>
      </c>
      <c r="H76" s="62" t="s">
        <v>698</v>
      </c>
      <c r="I76" s="62" t="s">
        <v>761</v>
      </c>
      <c r="J76" s="32">
        <v>600</v>
      </c>
      <c r="K76" s="62"/>
      <c r="L76" s="62"/>
      <c r="M76" s="62"/>
      <c r="N76" s="62"/>
      <c r="O76" s="62"/>
      <c r="P76" s="32"/>
      <c r="Q76" s="58"/>
      <c r="R76" s="80"/>
      <c r="S76" s="80"/>
      <c r="T76" s="80"/>
      <c r="U76" s="80"/>
      <c r="V76" s="80"/>
      <c r="W76" s="46"/>
      <c r="X76" s="46"/>
      <c r="Y76" s="6"/>
    </row>
    <row r="77" spans="2:25" ht="153" x14ac:dyDescent="0.25">
      <c r="B77" s="35" t="str">
        <f>'1 lentelė'!B77</f>
        <v>2.1.1.1.4</v>
      </c>
      <c r="C77" s="35" t="str">
        <f>'1 lentelė'!C77</f>
        <v>R093302-442942-2104</v>
      </c>
      <c r="D77" s="35" t="str">
        <f>'1 lentelė'!D77</f>
        <v>Valstybės saugomo kultūros paveldo objekto – Antazavės dvaro aktualizavimas</v>
      </c>
      <c r="E77" s="62" t="s">
        <v>735</v>
      </c>
      <c r="F77" s="62" t="s">
        <v>758</v>
      </c>
      <c r="G77" s="62">
        <v>1</v>
      </c>
      <c r="H77" s="62" t="s">
        <v>698</v>
      </c>
      <c r="I77" s="62" t="s">
        <v>759</v>
      </c>
      <c r="J77" s="32">
        <v>2600</v>
      </c>
      <c r="K77" s="62"/>
      <c r="L77" s="62"/>
      <c r="M77" s="62"/>
      <c r="N77" s="62"/>
      <c r="O77" s="62"/>
      <c r="P77" s="32"/>
      <c r="Q77" s="58"/>
      <c r="R77" s="80"/>
      <c r="S77" s="80"/>
      <c r="T77" s="80"/>
      <c r="U77" s="80"/>
      <c r="V77" s="80"/>
      <c r="W77" s="46"/>
      <c r="X77" s="46"/>
      <c r="Y77" s="6"/>
    </row>
    <row r="78" spans="2:25" ht="66.75" customHeight="1" x14ac:dyDescent="0.25">
      <c r="B78" s="76" t="str">
        <f>'1 lentelė'!B78</f>
        <v>2.1.2</v>
      </c>
      <c r="C78" s="76"/>
      <c r="D78" s="76" t="str">
        <f>'1 lentelė'!D78</f>
        <v>Uždavinys: Plėtoti turizmo išteklių ir paslaugų rinkodarą</v>
      </c>
      <c r="E78" s="76"/>
      <c r="F78" s="76"/>
      <c r="G78" s="77"/>
      <c r="H78" s="76"/>
      <c r="I78" s="76"/>
      <c r="J78" s="77"/>
      <c r="K78" s="76"/>
      <c r="L78" s="76"/>
      <c r="M78" s="77"/>
      <c r="N78" s="76"/>
      <c r="O78" s="76"/>
      <c r="P78" s="53"/>
      <c r="Q78" s="76"/>
      <c r="R78" s="76"/>
      <c r="S78" s="77"/>
      <c r="T78" s="76"/>
      <c r="U78" s="76"/>
      <c r="V78" s="53"/>
      <c r="W78" s="46"/>
      <c r="X78" s="46"/>
      <c r="Y78" s="6"/>
    </row>
    <row r="79" spans="2:25" ht="109.5" customHeight="1" x14ac:dyDescent="0.25">
      <c r="B79" s="65" t="str">
        <f>'1 lentelė'!B79</f>
        <v>2.1.2.1</v>
      </c>
      <c r="C79" s="65"/>
      <c r="D79" s="98" t="str">
        <f>'1 lentelė'!D79</f>
        <v>Priemonė: Savivaldybes jungiančių turizmo trasų ir turizmo maršrutų informacinės infrastruktūros plėtra</v>
      </c>
      <c r="E79" s="65"/>
      <c r="F79" s="65"/>
      <c r="G79" s="65"/>
      <c r="H79" s="65"/>
      <c r="I79" s="65"/>
      <c r="J79" s="65"/>
      <c r="K79" s="65"/>
      <c r="L79" s="65"/>
      <c r="M79" s="65"/>
      <c r="N79" s="65"/>
      <c r="O79" s="65"/>
      <c r="P79" s="54"/>
      <c r="Q79" s="65"/>
      <c r="R79" s="65"/>
      <c r="S79" s="65"/>
      <c r="T79" s="65"/>
      <c r="U79" s="65"/>
      <c r="V79" s="54"/>
      <c r="W79" s="46"/>
      <c r="X79" s="46"/>
      <c r="Y79" s="6"/>
    </row>
    <row r="80" spans="2:25" ht="26.25" hidden="1" customHeight="1" x14ac:dyDescent="0.25">
      <c r="B80" s="42"/>
      <c r="C80" s="42"/>
      <c r="D80" s="42"/>
      <c r="E80" s="112"/>
      <c r="F80" s="112"/>
      <c r="G80" s="32"/>
      <c r="H80" s="32"/>
      <c r="I80" s="32"/>
      <c r="J80" s="32"/>
      <c r="K80" s="32"/>
      <c r="L80" s="32"/>
      <c r="M80" s="32"/>
      <c r="N80" s="32"/>
      <c r="O80" s="32"/>
      <c r="P80" s="32"/>
      <c r="Q80" s="81"/>
      <c r="R80" s="81"/>
      <c r="S80" s="81"/>
      <c r="T80" s="81"/>
      <c r="U80" s="81"/>
      <c r="V80" s="81"/>
      <c r="W80" s="46"/>
      <c r="X80" s="46"/>
      <c r="Y80" s="6"/>
    </row>
    <row r="81" spans="2:25" ht="69" customHeight="1" x14ac:dyDescent="0.25">
      <c r="B81" s="35" t="str">
        <f>'1 lentelė'!B81</f>
        <v xml:space="preserve">2.1.2.1.2 </v>
      </c>
      <c r="C81" s="35" t="str">
        <f>'1 lentelė'!C81</f>
        <v>R098821-420000-2106</v>
      </c>
      <c r="D81" s="35" t="str">
        <f>'1 lentelė'!D81</f>
        <v>Informacinės infrastruktūros plėtra Ignalinos, Molėtų ir Utenos rajonuose</v>
      </c>
      <c r="E81" s="32" t="s">
        <v>722</v>
      </c>
      <c r="F81" s="32" t="s">
        <v>762</v>
      </c>
      <c r="G81" s="32">
        <v>127</v>
      </c>
      <c r="H81" s="62"/>
      <c r="I81" s="62"/>
      <c r="J81" s="62"/>
      <c r="K81" s="62"/>
      <c r="L81" s="62"/>
      <c r="M81" s="62"/>
      <c r="N81" s="62"/>
      <c r="O81" s="62"/>
      <c r="P81" s="32"/>
      <c r="Q81" s="58"/>
      <c r="R81" s="80"/>
      <c r="S81" s="80"/>
      <c r="T81" s="80"/>
      <c r="U81" s="80"/>
      <c r="V81" s="80"/>
      <c r="W81" s="46"/>
      <c r="X81" s="46"/>
      <c r="Y81" s="6"/>
    </row>
    <row r="82" spans="2:25" s="120" customFormat="1" ht="69" customHeight="1" x14ac:dyDescent="0.25">
      <c r="B82" s="35" t="str">
        <f>'1 lentelė'!B82</f>
        <v>2.1.2.1.3</v>
      </c>
      <c r="C82" s="35" t="str">
        <f>'1 lentelė'!C82</f>
        <v>R098821-420000-2107</v>
      </c>
      <c r="D82" s="35" t="str">
        <f>'1 lentelė'!D82</f>
        <v>Taktiliniai maketai turistui po atviru dangumi</v>
      </c>
      <c r="E82" s="32" t="s">
        <v>722</v>
      </c>
      <c r="F82" s="32" t="s">
        <v>762</v>
      </c>
      <c r="G82" s="32">
        <v>30</v>
      </c>
      <c r="H82" s="78"/>
      <c r="I82" s="78"/>
      <c r="J82" s="78"/>
      <c r="K82" s="78"/>
      <c r="L82" s="78"/>
      <c r="M82" s="78"/>
      <c r="N82" s="78"/>
      <c r="O82" s="78"/>
      <c r="P82" s="78"/>
      <c r="Q82" s="121"/>
      <c r="R82" s="121"/>
      <c r="S82" s="121"/>
      <c r="T82" s="121"/>
      <c r="U82" s="121"/>
      <c r="V82" s="121"/>
    </row>
    <row r="83" spans="2:25" ht="90.75" customHeight="1" x14ac:dyDescent="0.25">
      <c r="B83" s="35" t="s">
        <v>977</v>
      </c>
      <c r="C83" s="35" t="s">
        <v>978</v>
      </c>
      <c r="D83" s="32" t="s">
        <v>979</v>
      </c>
      <c r="E83" s="32" t="s">
        <v>722</v>
      </c>
      <c r="F83" s="32" t="s">
        <v>762</v>
      </c>
      <c r="G83" s="32">
        <v>27</v>
      </c>
      <c r="H83" s="62"/>
      <c r="I83" s="62"/>
      <c r="J83" s="62"/>
      <c r="K83" s="62"/>
      <c r="L83" s="62"/>
      <c r="M83" s="62"/>
      <c r="N83" s="62"/>
      <c r="O83" s="62"/>
      <c r="P83" s="32"/>
      <c r="Q83" s="58"/>
      <c r="R83" s="80"/>
      <c r="S83" s="80"/>
      <c r="T83" s="80"/>
      <c r="U83" s="80"/>
      <c r="V83" s="80"/>
      <c r="W83" s="46"/>
      <c r="X83" s="46"/>
      <c r="Y83" s="6"/>
    </row>
    <row r="84" spans="2:25" ht="50.25" customHeight="1" x14ac:dyDescent="0.25">
      <c r="B84" s="72" t="str">
        <f>'1 lentelė'!B84</f>
        <v>2.2</v>
      </c>
      <c r="C84" s="72"/>
      <c r="D84" s="72" t="str">
        <f>'1 lentelė'!D84</f>
        <v>Tikslas; darnaus išteklių naudojimo skatinimas</v>
      </c>
      <c r="E84" s="72"/>
      <c r="F84" s="72"/>
      <c r="G84" s="72"/>
      <c r="H84" s="73"/>
      <c r="I84" s="72"/>
      <c r="J84" s="72"/>
      <c r="K84" s="72"/>
      <c r="L84" s="73"/>
      <c r="M84" s="72"/>
      <c r="N84" s="72"/>
      <c r="O84" s="72"/>
      <c r="P84" s="55"/>
      <c r="Q84" s="72"/>
      <c r="R84" s="73"/>
      <c r="S84" s="72"/>
      <c r="T84" s="72"/>
      <c r="U84" s="72"/>
      <c r="V84" s="55"/>
      <c r="W84" s="46"/>
      <c r="X84" s="46"/>
      <c r="Y84" s="6"/>
    </row>
    <row r="85" spans="2:25" ht="115.5" customHeight="1" x14ac:dyDescent="0.25">
      <c r="B85" s="76" t="str">
        <f>'1 lentelė'!B85</f>
        <v>2.2.1</v>
      </c>
      <c r="C85" s="76"/>
      <c r="D85" s="76" t="str">
        <f>'1 lentelė'!D85</f>
        <v>Uždavinys: Plėtoti tvarią šilumos energijos, vandens tiekimo, nuotekų šalinimo ir atliekų tvarkymo sistemą</v>
      </c>
      <c r="E85" s="76"/>
      <c r="F85" s="76"/>
      <c r="G85" s="77"/>
      <c r="H85" s="76"/>
      <c r="I85" s="76"/>
      <c r="J85" s="77"/>
      <c r="K85" s="76"/>
      <c r="L85" s="76"/>
      <c r="M85" s="77"/>
      <c r="N85" s="76"/>
      <c r="O85" s="76"/>
      <c r="P85" s="53"/>
      <c r="Q85" s="76"/>
      <c r="R85" s="76"/>
      <c r="S85" s="77"/>
      <c r="T85" s="76"/>
      <c r="U85" s="76"/>
      <c r="V85" s="53"/>
      <c r="W85" s="46"/>
      <c r="X85" s="46"/>
      <c r="Y85" s="6"/>
    </row>
    <row r="86" spans="2:25" ht="138.75" customHeight="1" x14ac:dyDescent="0.25">
      <c r="B86" s="65" t="str">
        <f>'1 lentelė'!B86</f>
        <v>2.2.1.1</v>
      </c>
      <c r="C86" s="65"/>
      <c r="D86" s="98" t="str">
        <f>'1 lentelė'!D86</f>
        <v>Priemonė: Geriamojo vandens tiekimo ir nuotekų tvarkymo sistemų renovavimas ir plėtra, įmonių valdymo tobulinimas</v>
      </c>
      <c r="E86" s="65"/>
      <c r="F86" s="65"/>
      <c r="G86" s="65"/>
      <c r="H86" s="65"/>
      <c r="I86" s="65"/>
      <c r="J86" s="65"/>
      <c r="K86" s="65"/>
      <c r="L86" s="65"/>
      <c r="M86" s="65"/>
      <c r="N86" s="65"/>
      <c r="O86" s="65"/>
      <c r="P86" s="54"/>
      <c r="Q86" s="65"/>
      <c r="R86" s="65"/>
      <c r="S86" s="65"/>
      <c r="T86" s="65"/>
      <c r="U86" s="65"/>
      <c r="V86" s="54"/>
      <c r="W86" s="46"/>
      <c r="X86" s="46"/>
      <c r="Y86" s="6"/>
    </row>
    <row r="87" spans="2:25" ht="178.5" x14ac:dyDescent="0.25">
      <c r="B87" s="35" t="str">
        <f>'1 lentelė'!B87</f>
        <v>2.2.1.1.1</v>
      </c>
      <c r="C87" s="35" t="str">
        <f>'1 lentelė'!C87</f>
        <v>R090014-060700-2201</v>
      </c>
      <c r="D87" s="35" t="str">
        <f>'1 lentelė'!D87</f>
        <v xml:space="preserve">Vandens tiekimo ir nuotekų tvarkymo infrastruktūros plėtra Ignalinos rajone </v>
      </c>
      <c r="E87" s="62" t="s">
        <v>734</v>
      </c>
      <c r="F87" s="62" t="s">
        <v>763</v>
      </c>
      <c r="G87" s="62">
        <v>5.23</v>
      </c>
      <c r="H87" s="62" t="s">
        <v>702</v>
      </c>
      <c r="I87" s="62" t="s">
        <v>764</v>
      </c>
      <c r="J87" s="62">
        <v>16</v>
      </c>
      <c r="K87" s="62" t="s">
        <v>703</v>
      </c>
      <c r="L87" s="62" t="s">
        <v>765</v>
      </c>
      <c r="M87" s="32">
        <v>1298</v>
      </c>
      <c r="N87" s="62" t="s">
        <v>704</v>
      </c>
      <c r="O87" s="32" t="s">
        <v>766</v>
      </c>
      <c r="P87" s="32">
        <v>120</v>
      </c>
      <c r="Q87" s="32" t="s">
        <v>705</v>
      </c>
      <c r="R87" s="32" t="s">
        <v>767</v>
      </c>
      <c r="S87" s="32">
        <v>27</v>
      </c>
      <c r="T87" s="32" t="s">
        <v>768</v>
      </c>
      <c r="U87" s="32" t="s">
        <v>769</v>
      </c>
      <c r="V87" s="32">
        <v>1314</v>
      </c>
      <c r="W87" s="32" t="s">
        <v>770</v>
      </c>
      <c r="X87" s="32" t="s">
        <v>771</v>
      </c>
      <c r="Y87" s="32">
        <v>147</v>
      </c>
    </row>
    <row r="88" spans="2:25" ht="165.75" x14ac:dyDescent="0.25">
      <c r="B88" s="35" t="str">
        <f>'1 lentelė'!B88</f>
        <v>2.2.1.1.2</v>
      </c>
      <c r="C88" s="35" t="str">
        <f>'1 lentelė'!C88</f>
        <v>R090014-070000-2202</v>
      </c>
      <c r="D88" s="35" t="str">
        <f>'1 lentelė'!D88</f>
        <v xml:space="preserve">Vandens tiekimo ir nuotekų tvarkymo infrastruktūros plėtra ir rekonstravimas Zarasų rajono savivaldybėje </v>
      </c>
      <c r="E88" s="62" t="s">
        <v>702</v>
      </c>
      <c r="F88" s="62" t="s">
        <v>764</v>
      </c>
      <c r="G88" s="32">
        <v>106</v>
      </c>
      <c r="H88" s="32" t="s">
        <v>704</v>
      </c>
      <c r="I88" s="32" t="s">
        <v>766</v>
      </c>
      <c r="J88" s="32">
        <v>358</v>
      </c>
      <c r="K88" s="62" t="s">
        <v>705</v>
      </c>
      <c r="L88" s="62" t="s">
        <v>772</v>
      </c>
      <c r="M88" s="62">
        <v>42</v>
      </c>
      <c r="N88" s="32" t="s">
        <v>768</v>
      </c>
      <c r="O88" s="32" t="s">
        <v>769</v>
      </c>
      <c r="P88" s="32">
        <v>106</v>
      </c>
      <c r="Q88" s="32" t="s">
        <v>770</v>
      </c>
      <c r="R88" s="32" t="s">
        <v>771</v>
      </c>
      <c r="S88" s="32">
        <v>400</v>
      </c>
      <c r="T88" s="81"/>
      <c r="U88" s="81"/>
      <c r="V88" s="81"/>
      <c r="W88" s="33"/>
      <c r="X88" s="33"/>
      <c r="Y88" s="33"/>
    </row>
    <row r="89" spans="2:25" ht="89.25" x14ac:dyDescent="0.25">
      <c r="B89" s="35" t="str">
        <f>'1 lentelė'!B89</f>
        <v>2.2.1.1.3</v>
      </c>
      <c r="C89" s="35" t="str">
        <f>'1 lentelė'!C89</f>
        <v>R090014-060000-2203</v>
      </c>
      <c r="D89" s="35" t="str">
        <f>'1 lentelė'!D89</f>
        <v xml:space="preserve">Vandens tiekimo ir nuotekų tinklų rekonstravimas Visagine </v>
      </c>
      <c r="E89" s="32" t="s">
        <v>734</v>
      </c>
      <c r="F89" s="32" t="s">
        <v>763</v>
      </c>
      <c r="G89" s="32">
        <v>19.37</v>
      </c>
      <c r="H89" s="62"/>
      <c r="I89" s="62"/>
      <c r="J89" s="62"/>
      <c r="K89" s="62"/>
      <c r="L89" s="62"/>
      <c r="M89" s="62"/>
      <c r="N89" s="62"/>
      <c r="O89" s="32"/>
      <c r="P89" s="32"/>
      <c r="Q89" s="81"/>
      <c r="R89" s="81"/>
      <c r="S89" s="81"/>
      <c r="T89" s="81"/>
      <c r="U89" s="81"/>
      <c r="V89" s="81"/>
      <c r="W89" s="33"/>
      <c r="X89" s="33"/>
      <c r="Y89" s="33"/>
    </row>
    <row r="90" spans="2:25" ht="165.75" x14ac:dyDescent="0.25">
      <c r="B90" s="35" t="str">
        <f>'1 lentelė'!B90</f>
        <v>2.2.1.1.4</v>
      </c>
      <c r="C90" s="35" t="str">
        <f>'1 lentelė'!C90</f>
        <v>R090014-070600-2204</v>
      </c>
      <c r="D90" s="35" t="str">
        <f>'1 lentelė'!D90</f>
        <v>Vandens tiekimo ir nuotekų tvarkymo infrastruktūros plėtra ir rekonstrukcija Anykščių r. sav. Kurklių miestelyje</v>
      </c>
      <c r="E90" s="62" t="s">
        <v>702</v>
      </c>
      <c r="F90" s="62" t="s">
        <v>764</v>
      </c>
      <c r="G90" s="62">
        <v>328</v>
      </c>
      <c r="H90" s="62" t="s">
        <v>704</v>
      </c>
      <c r="I90" s="62" t="s">
        <v>766</v>
      </c>
      <c r="J90" s="62">
        <v>273</v>
      </c>
      <c r="K90" s="62" t="s">
        <v>705</v>
      </c>
      <c r="L90" s="62" t="s">
        <v>772</v>
      </c>
      <c r="M90" s="62">
        <v>350</v>
      </c>
      <c r="N90" s="62" t="s">
        <v>734</v>
      </c>
      <c r="O90" s="32" t="s">
        <v>763</v>
      </c>
      <c r="P90" s="32">
        <v>0.31</v>
      </c>
      <c r="Q90" s="32" t="s">
        <v>768</v>
      </c>
      <c r="R90" s="32" t="s">
        <v>769</v>
      </c>
      <c r="S90" s="32">
        <v>328</v>
      </c>
      <c r="T90" s="32" t="s">
        <v>770</v>
      </c>
      <c r="U90" s="32" t="s">
        <v>771</v>
      </c>
      <c r="V90" s="32">
        <v>350</v>
      </c>
      <c r="W90" s="33"/>
      <c r="X90" s="33"/>
      <c r="Y90" s="33"/>
    </row>
    <row r="91" spans="2:25" ht="165.75" x14ac:dyDescent="0.25">
      <c r="B91" s="35" t="str">
        <f>'1 lentelė'!B91</f>
        <v>2.2.1.1.5</v>
      </c>
      <c r="C91" s="35" t="str">
        <f>'1 lentelė'!C91</f>
        <v>R090014-070600-2205</v>
      </c>
      <c r="D91" s="35" t="str">
        <f>'1 lentelė'!D91</f>
        <v xml:space="preserve"> Vandens tiekimo ir nuotekų tvarkymo infrastruktūros plėtra ir rekonstrukcija Molėtų rajone </v>
      </c>
      <c r="E91" s="62" t="s">
        <v>702</v>
      </c>
      <c r="F91" s="62" t="s">
        <v>764</v>
      </c>
      <c r="G91" s="62">
        <v>20</v>
      </c>
      <c r="H91" s="62" t="s">
        <v>704</v>
      </c>
      <c r="I91" s="62" t="s">
        <v>766</v>
      </c>
      <c r="J91" s="32">
        <v>210</v>
      </c>
      <c r="K91" s="32" t="s">
        <v>705</v>
      </c>
      <c r="L91" s="32" t="s">
        <v>772</v>
      </c>
      <c r="M91" s="32">
        <v>194</v>
      </c>
      <c r="N91" s="32" t="s">
        <v>734</v>
      </c>
      <c r="O91" s="32" t="s">
        <v>763</v>
      </c>
      <c r="P91" s="32">
        <v>2.4300000000000002</v>
      </c>
      <c r="Q91" s="32" t="s">
        <v>768</v>
      </c>
      <c r="R91" s="32" t="s">
        <v>769</v>
      </c>
      <c r="S91" s="32">
        <v>20</v>
      </c>
      <c r="T91" s="32" t="s">
        <v>770</v>
      </c>
      <c r="U91" s="32" t="s">
        <v>771</v>
      </c>
      <c r="V91" s="32">
        <v>404</v>
      </c>
      <c r="W91" s="33"/>
      <c r="X91" s="33"/>
      <c r="Y91" s="33"/>
    </row>
    <row r="92" spans="2:25" ht="140.25" x14ac:dyDescent="0.25">
      <c r="B92" s="35" t="str">
        <f>'1 lentelė'!B92</f>
        <v>2.2.1.1.6</v>
      </c>
      <c r="C92" s="35" t="str">
        <f>'1 lentelė'!C92</f>
        <v>R090014-075000-2206</v>
      </c>
      <c r="D92" s="35" t="str">
        <f>'1 lentelė'!D92</f>
        <v>Vandens tiekimo ir nuotekų tvarkymo infrastruktūros plėtra Utenos rajone (Jasonių k.)</v>
      </c>
      <c r="E92" s="62" t="s">
        <v>702</v>
      </c>
      <c r="F92" s="62" t="s">
        <v>773</v>
      </c>
      <c r="G92" s="62">
        <v>544</v>
      </c>
      <c r="H92" s="62" t="s">
        <v>704</v>
      </c>
      <c r="I92" s="62" t="s">
        <v>774</v>
      </c>
      <c r="J92" s="62">
        <v>634</v>
      </c>
      <c r="K92" s="32" t="s">
        <v>768</v>
      </c>
      <c r="L92" s="32" t="s">
        <v>769</v>
      </c>
      <c r="M92" s="32">
        <v>544</v>
      </c>
      <c r="N92" s="32" t="s">
        <v>770</v>
      </c>
      <c r="O92" s="32" t="s">
        <v>771</v>
      </c>
      <c r="P92" s="32">
        <v>634</v>
      </c>
      <c r="Q92" s="81"/>
      <c r="R92" s="81"/>
      <c r="S92" s="81"/>
      <c r="T92" s="81"/>
      <c r="U92" s="81"/>
      <c r="V92" s="81"/>
      <c r="W92" s="33"/>
      <c r="X92" s="33"/>
      <c r="Y92" s="33"/>
    </row>
    <row r="93" spans="2:25" ht="104.25" customHeight="1" x14ac:dyDescent="0.25">
      <c r="B93" s="35" t="str">
        <f>'1 lentelė'!B93</f>
        <v>2.2.1.1.7</v>
      </c>
      <c r="C93" s="35" t="str">
        <f>'1 lentelė'!C93</f>
        <v>R090014-060000-2225</v>
      </c>
      <c r="D93" s="35" t="str">
        <f>'1 lentelė'!D93</f>
        <v>Vandens tiekimo ir nuotekų tvarkymo infrastruktūros rekonstrukcija ir inventorizacija Ignalinos rajone</v>
      </c>
      <c r="E93" s="32" t="s">
        <v>734</v>
      </c>
      <c r="F93" s="32" t="s">
        <v>763</v>
      </c>
      <c r="G93" s="32">
        <v>0.95</v>
      </c>
      <c r="H93" s="32"/>
      <c r="I93" s="32"/>
      <c r="J93" s="32"/>
      <c r="K93" s="32"/>
      <c r="L93" s="32"/>
      <c r="M93" s="32"/>
      <c r="N93" s="32"/>
      <c r="O93" s="32"/>
      <c r="P93" s="32"/>
      <c r="Q93" s="81"/>
      <c r="R93" s="81"/>
      <c r="S93" s="81"/>
      <c r="T93" s="81"/>
      <c r="U93" s="81"/>
      <c r="V93" s="81"/>
      <c r="W93" s="33"/>
      <c r="X93" s="33"/>
      <c r="Y93" s="33"/>
    </row>
    <row r="94" spans="2:25" ht="165.75" x14ac:dyDescent="0.25">
      <c r="B94" s="35" t="str">
        <f>'1 lentelė'!B94</f>
        <v>2.2.1.1.8</v>
      </c>
      <c r="C94" s="35" t="str">
        <f>'1 lentelė'!C94</f>
        <v>R090014-075000-2226</v>
      </c>
      <c r="D94" s="35" t="str">
        <f>'1 lentelė'!D94</f>
        <v>Vandens tiekimo ir nuotekų tvarkymo infrastruktūros plėtra Utenos rajone (Jasonių k. II etapas)</v>
      </c>
      <c r="E94" s="32" t="s">
        <v>702</v>
      </c>
      <c r="F94" s="32" t="s">
        <v>764</v>
      </c>
      <c r="G94" s="32">
        <v>153</v>
      </c>
      <c r="H94" s="112"/>
      <c r="I94" s="112"/>
      <c r="J94" s="112"/>
      <c r="K94" s="32" t="s">
        <v>704</v>
      </c>
      <c r="L94" s="32" t="s">
        <v>766</v>
      </c>
      <c r="M94" s="32">
        <v>153</v>
      </c>
      <c r="N94" s="112"/>
      <c r="O94" s="112"/>
      <c r="P94" s="112"/>
      <c r="Q94" s="32" t="s">
        <v>768</v>
      </c>
      <c r="R94" s="32" t="s">
        <v>769</v>
      </c>
      <c r="S94" s="32">
        <v>153</v>
      </c>
      <c r="T94" s="32" t="s">
        <v>770</v>
      </c>
      <c r="U94" s="32" t="s">
        <v>771</v>
      </c>
      <c r="V94" s="32">
        <v>153</v>
      </c>
      <c r="W94" s="50"/>
      <c r="X94" s="50"/>
      <c r="Y94" s="33"/>
    </row>
    <row r="95" spans="2:25" s="108" customFormat="1" ht="165.75" x14ac:dyDescent="0.25">
      <c r="B95" s="35" t="str">
        <f>'1 lentelė'!B95</f>
        <v>2.2.1.1.9</v>
      </c>
      <c r="C95" s="35" t="str">
        <f>'1 lentelė'!C95</f>
        <v>R090014-070000-2227</v>
      </c>
      <c r="D95" s="35" t="str">
        <f>'1 lentelė'!D95</f>
        <v>Vandentiekio ir nuotekų tinklų Anykščių aglomeracijoje (sodų bendrija ,,Šaltupys" ir Keblonių k.) statybos darbai.</v>
      </c>
      <c r="E95" s="32" t="s">
        <v>702</v>
      </c>
      <c r="F95" s="32" t="s">
        <v>764</v>
      </c>
      <c r="G95" s="32">
        <v>288</v>
      </c>
      <c r="H95" s="32" t="s">
        <v>704</v>
      </c>
      <c r="I95" s="32" t="s">
        <v>766</v>
      </c>
      <c r="J95" s="32">
        <v>288</v>
      </c>
      <c r="K95" s="32" t="s">
        <v>768</v>
      </c>
      <c r="L95" s="32" t="s">
        <v>769</v>
      </c>
      <c r="M95" s="32">
        <v>288</v>
      </c>
      <c r="N95" s="32" t="s">
        <v>770</v>
      </c>
      <c r="O95" s="32" t="s">
        <v>771</v>
      </c>
      <c r="P95" s="32">
        <v>288</v>
      </c>
      <c r="Q95" s="81"/>
      <c r="R95" s="83"/>
      <c r="S95" s="83"/>
      <c r="T95" s="82"/>
      <c r="U95" s="82"/>
      <c r="V95" s="82"/>
      <c r="W95" s="50"/>
      <c r="X95" s="50"/>
      <c r="Y95" s="33"/>
    </row>
    <row r="96" spans="2:25" ht="178.5" x14ac:dyDescent="0.25">
      <c r="B96" s="35" t="str">
        <f>'1 lentelė'!B96</f>
        <v>2.2.1.1.10</v>
      </c>
      <c r="C96" s="35" t="str">
        <f>'1 lentelė'!C96</f>
        <v>R090014-070600-2228</v>
      </c>
      <c r="D96" s="35" t="str">
        <f>'1 lentelė'!D96</f>
        <v>Vandens tiekimo ir nuotekų tvarkymo infrastruktūros plėtra ir rekonstravimas Zarasų rajono savivaldybėje (II etapas)</v>
      </c>
      <c r="E96" s="32" t="s">
        <v>702</v>
      </c>
      <c r="F96" s="32" t="s">
        <v>764</v>
      </c>
      <c r="G96" s="32">
        <v>44</v>
      </c>
      <c r="H96" s="32" t="s">
        <v>704</v>
      </c>
      <c r="I96" s="32" t="s">
        <v>766</v>
      </c>
      <c r="J96" s="32">
        <v>93</v>
      </c>
      <c r="K96" s="32" t="s">
        <v>705</v>
      </c>
      <c r="L96" s="32" t="s">
        <v>767</v>
      </c>
      <c r="M96" s="32">
        <v>62</v>
      </c>
      <c r="N96" s="32" t="s">
        <v>768</v>
      </c>
      <c r="O96" s="32" t="s">
        <v>769</v>
      </c>
      <c r="P96" s="32">
        <v>44</v>
      </c>
      <c r="Q96" s="32" t="s">
        <v>770</v>
      </c>
      <c r="R96" s="32" t="s">
        <v>771</v>
      </c>
      <c r="S96" s="32">
        <v>155</v>
      </c>
      <c r="T96" s="82"/>
      <c r="U96" s="82"/>
      <c r="V96" s="82"/>
      <c r="W96" s="50"/>
      <c r="X96" s="50"/>
      <c r="Y96" s="33"/>
    </row>
    <row r="97" spans="2:25" ht="165.75" x14ac:dyDescent="0.25">
      <c r="B97" s="35" t="str">
        <f>'1 lentelė'!B97</f>
        <v>2.2.1.1.11</v>
      </c>
      <c r="C97" s="35" t="str">
        <f>'1 lentelė'!C97</f>
        <v>R090014-070600-2229</v>
      </c>
      <c r="D97" s="35" t="str">
        <f>'1 lentelė'!D97</f>
        <v>Vandens tiekimo ir nuotekų tvarkymo infrastruktūros plėtra ir rekonstrukcija Molėtų rajone (II etapas)</v>
      </c>
      <c r="E97" s="32" t="s">
        <v>702</v>
      </c>
      <c r="F97" s="32" t="s">
        <v>764</v>
      </c>
      <c r="G97" s="32">
        <v>32</v>
      </c>
      <c r="H97" s="32" t="s">
        <v>704</v>
      </c>
      <c r="I97" s="32" t="s">
        <v>766</v>
      </c>
      <c r="J97" s="32">
        <v>107</v>
      </c>
      <c r="K97" s="32" t="s">
        <v>734</v>
      </c>
      <c r="L97" s="32" t="s">
        <v>763</v>
      </c>
      <c r="M97" s="57">
        <v>0.1</v>
      </c>
      <c r="N97" s="32" t="s">
        <v>770</v>
      </c>
      <c r="O97" s="32" t="s">
        <v>771</v>
      </c>
      <c r="P97" s="32">
        <v>107</v>
      </c>
      <c r="Q97" s="32" t="s">
        <v>768</v>
      </c>
      <c r="R97" s="32" t="s">
        <v>769</v>
      </c>
      <c r="S97" s="32">
        <v>32</v>
      </c>
      <c r="T97" s="82"/>
      <c r="U97" s="82"/>
      <c r="V97" s="82"/>
      <c r="W97" s="50"/>
      <c r="X97" s="50"/>
      <c r="Y97" s="33"/>
    </row>
    <row r="98" spans="2:25" ht="54.75" customHeight="1" x14ac:dyDescent="0.25">
      <c r="B98" s="65" t="str">
        <f>'1 lentelė'!B98</f>
        <v>2.2.1.2</v>
      </c>
      <c r="C98" s="65"/>
      <c r="D98" s="98" t="str">
        <f>'1 lentelė'!D98</f>
        <v>Priemonė: Paviršinių nuotekų sistemų tvarkymas</v>
      </c>
      <c r="E98" s="65"/>
      <c r="F98" s="65"/>
      <c r="G98" s="65"/>
      <c r="H98" s="65"/>
      <c r="I98" s="65"/>
      <c r="J98" s="65"/>
      <c r="K98" s="65"/>
      <c r="L98" s="65"/>
      <c r="M98" s="65"/>
      <c r="N98" s="65"/>
      <c r="O98" s="65"/>
      <c r="P98" s="65"/>
      <c r="Q98" s="65"/>
      <c r="R98" s="65"/>
      <c r="S98" s="65"/>
      <c r="T98" s="65"/>
      <c r="U98" s="65"/>
      <c r="V98" s="65"/>
      <c r="W98" s="50"/>
      <c r="X98" s="50"/>
      <c r="Y98" s="33"/>
    </row>
    <row r="99" spans="2:25" ht="154.5" customHeight="1" x14ac:dyDescent="0.25">
      <c r="B99" s="35" t="str">
        <f>'1 lentelė'!B99</f>
        <v>2.2.1.2.1</v>
      </c>
      <c r="C99" s="35" t="str">
        <f>'1 lentelė'!C99</f>
        <v>R090007-080000-2207</v>
      </c>
      <c r="D99" s="35" t="str">
        <f>'1 lentelė'!D99</f>
        <v>Paviršinių nuotekų tinklų ir jiems priklausančios infrastruktūros rekonstrukcija ir plėtra Utenos mieste</v>
      </c>
      <c r="E99" s="62" t="s">
        <v>732</v>
      </c>
      <c r="F99" s="62" t="s">
        <v>775</v>
      </c>
      <c r="G99" s="62">
        <v>52.58</v>
      </c>
      <c r="H99" s="62" t="s">
        <v>701</v>
      </c>
      <c r="I99" s="62" t="s">
        <v>776</v>
      </c>
      <c r="J99" s="62">
        <v>20.25</v>
      </c>
      <c r="K99" s="62"/>
      <c r="L99" s="62"/>
      <c r="M99" s="62"/>
      <c r="N99" s="62"/>
      <c r="O99" s="62"/>
      <c r="P99" s="32"/>
      <c r="Q99" s="81"/>
      <c r="R99" s="82"/>
      <c r="S99" s="82"/>
      <c r="T99" s="82"/>
      <c r="U99" s="82"/>
      <c r="V99" s="82"/>
      <c r="W99" s="50"/>
      <c r="X99" s="50"/>
      <c r="Y99" s="33"/>
    </row>
    <row r="100" spans="2:25" ht="156" customHeight="1" x14ac:dyDescent="0.25">
      <c r="B100" s="35" t="str">
        <f>'1 lentelė'!B100</f>
        <v>2.2.1.2.2</v>
      </c>
      <c r="C100" s="35" t="str">
        <f>'1 lentelė'!C100</f>
        <v>R090007-080000-2208</v>
      </c>
      <c r="D100" s="35" t="str">
        <f>'1 lentelė'!D100</f>
        <v>Inžinerinių paviršinių nuotekų surinkimo ir šalinimo tinklų rekonstravimas Visagino g. atkarpoje nuo Parko iki Vilties g.</v>
      </c>
      <c r="E100" s="62" t="s">
        <v>732</v>
      </c>
      <c r="F100" s="62" t="s">
        <v>777</v>
      </c>
      <c r="G100" s="62">
        <v>71.92</v>
      </c>
      <c r="H100" s="62"/>
      <c r="I100" s="62"/>
      <c r="J100" s="62"/>
      <c r="K100" s="62"/>
      <c r="L100" s="62"/>
      <c r="M100" s="62"/>
      <c r="N100" s="62"/>
      <c r="O100" s="62"/>
      <c r="P100" s="32"/>
      <c r="Q100" s="81"/>
      <c r="R100" s="82"/>
      <c r="S100" s="82"/>
      <c r="T100" s="82"/>
      <c r="U100" s="82"/>
      <c r="V100" s="82"/>
      <c r="W100" s="50"/>
      <c r="X100" s="50"/>
      <c r="Y100" s="33"/>
    </row>
    <row r="101" spans="2:25" ht="66.75" customHeight="1" x14ac:dyDescent="0.25">
      <c r="B101" s="27" t="str">
        <f>'1 lentelė'!B101</f>
        <v>2.2.1.3</v>
      </c>
      <c r="C101" s="27">
        <f>'1 lentelė'!C101</f>
        <v>0</v>
      </c>
      <c r="D101" s="27" t="str">
        <f>'1 lentelė'!D101</f>
        <v>Priemonė: Komunalinių atliekų tvarkymo infrastruktūros plėtra</v>
      </c>
      <c r="E101" s="27"/>
      <c r="F101" s="27"/>
      <c r="G101" s="27"/>
      <c r="H101" s="27"/>
      <c r="I101" s="27"/>
      <c r="J101" s="27"/>
      <c r="K101" s="27"/>
      <c r="L101" s="27"/>
      <c r="M101" s="27"/>
      <c r="N101" s="27"/>
      <c r="O101" s="27"/>
      <c r="P101" s="27"/>
      <c r="Q101" s="27"/>
      <c r="R101" s="27"/>
      <c r="S101" s="27"/>
      <c r="T101" s="27"/>
      <c r="U101" s="27"/>
      <c r="V101" s="27"/>
      <c r="W101" s="50"/>
      <c r="X101" s="50"/>
      <c r="Y101" s="33"/>
    </row>
    <row r="102" spans="2:25" ht="103.5" customHeight="1" x14ac:dyDescent="0.25">
      <c r="B102" s="35" t="str">
        <f>'1 lentelė'!B102</f>
        <v>2.2.1.3.1</v>
      </c>
      <c r="C102" s="35" t="str">
        <f>'1 lentelė'!C102</f>
        <v>R090008-050000-2209</v>
      </c>
      <c r="D102" s="35" t="str">
        <f>'1 lentelė'!D102</f>
        <v>Komunalinių atliekų tvarkymo infrastruktūros plėtra Visagino savivaldybėje</v>
      </c>
      <c r="E102" s="62" t="s">
        <v>733</v>
      </c>
      <c r="F102" s="62" t="s">
        <v>778</v>
      </c>
      <c r="G102" s="32">
        <v>1105.32</v>
      </c>
      <c r="H102" s="62"/>
      <c r="I102" s="62"/>
      <c r="J102" s="62"/>
      <c r="K102" s="62"/>
      <c r="L102" s="62"/>
      <c r="M102" s="62"/>
      <c r="N102" s="62"/>
      <c r="O102" s="62"/>
      <c r="P102" s="32"/>
      <c r="Q102" s="81"/>
      <c r="R102" s="82"/>
      <c r="S102" s="82"/>
      <c r="T102" s="82"/>
      <c r="U102" s="82"/>
      <c r="V102" s="82"/>
      <c r="W102" s="50"/>
      <c r="X102" s="50"/>
      <c r="Y102" s="33"/>
    </row>
    <row r="103" spans="2:25" ht="144.75" customHeight="1" x14ac:dyDescent="0.25">
      <c r="B103" s="35" t="str">
        <f>'1 lentelė'!B103</f>
        <v>2.2.1.3.2</v>
      </c>
      <c r="C103" s="35" t="str">
        <f>'1 lentelė'!C103</f>
        <v>R090008-050000-2210</v>
      </c>
      <c r="D103" s="35" t="str">
        <f>'1 lentelė'!D103</f>
        <v>Konteinerinių aikštelių įrengimas ( rekonstrukcija) Ignalinos r. savivaldybėje ir atliekų surinkimo konteinerių konteinerinėms aikštelėms įsigijimas</v>
      </c>
      <c r="E103" s="62" t="s">
        <v>733</v>
      </c>
      <c r="F103" s="62" t="s">
        <v>779</v>
      </c>
      <c r="G103" s="32">
        <v>729</v>
      </c>
      <c r="H103" s="62"/>
      <c r="I103" s="62"/>
      <c r="J103" s="62"/>
      <c r="K103" s="62"/>
      <c r="L103" s="62"/>
      <c r="M103" s="62"/>
      <c r="N103" s="62"/>
      <c r="O103" s="62"/>
      <c r="P103" s="32"/>
      <c r="Q103" s="81"/>
      <c r="R103" s="82"/>
      <c r="S103" s="82"/>
      <c r="T103" s="82"/>
      <c r="U103" s="82"/>
      <c r="V103" s="82"/>
      <c r="W103" s="50"/>
      <c r="X103" s="50"/>
      <c r="Y103" s="33"/>
    </row>
    <row r="104" spans="2:25" ht="92.25" customHeight="1" x14ac:dyDescent="0.25">
      <c r="B104" s="35" t="str">
        <f>'1 lentelė'!B104</f>
        <v>2.2.1.3.3</v>
      </c>
      <c r="C104" s="35" t="str">
        <f>'1 lentelė'!C104</f>
        <v>R090008-050000-2211</v>
      </c>
      <c r="D104" s="35" t="str">
        <f>'1 lentelė'!D104</f>
        <v>Komunalinių atliekų tvarkymo infrastruktūros plėtra Anykščių rajono savivaldybėje</v>
      </c>
      <c r="E104" s="32" t="s">
        <v>733</v>
      </c>
      <c r="F104" s="32" t="s">
        <v>780</v>
      </c>
      <c r="G104" s="32">
        <v>2553.5</v>
      </c>
      <c r="H104" s="62"/>
      <c r="I104" s="62"/>
      <c r="J104" s="62"/>
      <c r="K104" s="62"/>
      <c r="L104" s="62"/>
      <c r="M104" s="62"/>
      <c r="N104" s="62"/>
      <c r="O104" s="62"/>
      <c r="P104" s="32"/>
      <c r="Q104" s="81"/>
      <c r="R104" s="82"/>
      <c r="S104" s="82"/>
      <c r="T104" s="82"/>
      <c r="U104" s="82"/>
      <c r="V104" s="82"/>
      <c r="W104" s="50"/>
      <c r="X104" s="50"/>
      <c r="Y104" s="33"/>
    </row>
    <row r="105" spans="2:25" ht="89.25" x14ac:dyDescent="0.25">
      <c r="B105" s="35" t="str">
        <f>'1 lentelė'!B105</f>
        <v>2.2.1.3.4</v>
      </c>
      <c r="C105" s="35" t="str">
        <f>'1 lentelė'!C105</f>
        <v>R090008-050000-2212</v>
      </c>
      <c r="D105" s="35" t="str">
        <f>'1 lentelė'!D105</f>
        <v>Molėtų rajono komunalinių atliekų tvarkymo infrastruktūros plėtra</v>
      </c>
      <c r="E105" s="32" t="s">
        <v>733</v>
      </c>
      <c r="F105" s="32" t="s">
        <v>780</v>
      </c>
      <c r="G105" s="32">
        <v>2248.75</v>
      </c>
      <c r="H105" s="62"/>
      <c r="I105" s="62"/>
      <c r="J105" s="62"/>
      <c r="K105" s="62"/>
      <c r="L105" s="62"/>
      <c r="M105" s="62"/>
      <c r="N105" s="62"/>
      <c r="O105" s="62"/>
      <c r="P105" s="32"/>
      <c r="Q105" s="81"/>
      <c r="R105" s="82"/>
      <c r="S105" s="82"/>
      <c r="T105" s="82"/>
      <c r="U105" s="82"/>
      <c r="V105" s="82"/>
      <c r="W105" s="50"/>
      <c r="X105" s="50"/>
      <c r="Y105" s="33"/>
    </row>
    <row r="106" spans="2:25" ht="102" x14ac:dyDescent="0.25">
      <c r="B106" s="35" t="str">
        <f>'1 lentelė'!B106</f>
        <v>2.2.1.3.5</v>
      </c>
      <c r="C106" s="35" t="str">
        <f>'1 lentelė'!C106</f>
        <v>R090008-050000-2213</v>
      </c>
      <c r="D106" s="35" t="str">
        <f>'1 lentelė'!D106</f>
        <v>Komunalinių atliekų tvarkymo infrastruktūros plėtra Zarasų rajone</v>
      </c>
      <c r="E106" s="62" t="s">
        <v>733</v>
      </c>
      <c r="F106" s="62" t="s">
        <v>778</v>
      </c>
      <c r="G106" s="32">
        <v>1213.93</v>
      </c>
      <c r="H106" s="62"/>
      <c r="I106" s="62"/>
      <c r="J106" s="62"/>
      <c r="K106" s="62"/>
      <c r="L106" s="62"/>
      <c r="M106" s="62"/>
      <c r="N106" s="62"/>
      <c r="O106" s="62"/>
      <c r="P106" s="32"/>
      <c r="Q106" s="81"/>
      <c r="R106" s="82"/>
      <c r="S106" s="82"/>
      <c r="T106" s="82"/>
      <c r="U106" s="82"/>
      <c r="V106" s="82"/>
      <c r="W106" s="50"/>
      <c r="X106" s="50"/>
      <c r="Y106" s="33"/>
    </row>
    <row r="107" spans="2:25" ht="89.25" x14ac:dyDescent="0.25">
      <c r="B107" s="35" t="str">
        <f>'1 lentelė'!B107</f>
        <v>2.2.1.3.6</v>
      </c>
      <c r="C107" s="35" t="str">
        <f>'1 lentelė'!C107</f>
        <v>R090008-050000-2214</v>
      </c>
      <c r="D107" s="35" t="str">
        <f>'1 lentelė'!D107</f>
        <v>Komunalinių atliekų tvarkymo infrastruktūros plėtra Utenos rajone</v>
      </c>
      <c r="E107" s="62" t="s">
        <v>733</v>
      </c>
      <c r="F107" s="62" t="s">
        <v>781</v>
      </c>
      <c r="G107" s="62">
        <v>1123</v>
      </c>
      <c r="H107" s="62"/>
      <c r="I107" s="62"/>
      <c r="J107" s="62"/>
      <c r="K107" s="62"/>
      <c r="L107" s="62"/>
      <c r="M107" s="62"/>
      <c r="N107" s="62"/>
      <c r="O107" s="62"/>
      <c r="P107" s="32"/>
      <c r="Q107" s="81"/>
      <c r="R107" s="82"/>
      <c r="S107" s="82"/>
      <c r="T107" s="82"/>
      <c r="U107" s="82"/>
      <c r="V107" s="82"/>
      <c r="W107" s="50"/>
      <c r="X107" s="50"/>
      <c r="Y107" s="33"/>
    </row>
    <row r="108" spans="2:25" ht="76.5" x14ac:dyDescent="0.25">
      <c r="B108" s="77" t="str">
        <f>'1 lentelė'!B108</f>
        <v>2.2.2.</v>
      </c>
      <c r="C108" s="77"/>
      <c r="D108" s="76" t="str">
        <f>'1 lentelė'!D108</f>
        <v>Uždavinys: Gerinti regiono kraštovaizdžio tvarkymo ir apsaugos efektyvumą</v>
      </c>
      <c r="E108" s="77"/>
      <c r="F108" s="77"/>
      <c r="G108" s="77"/>
      <c r="H108" s="77"/>
      <c r="I108" s="77"/>
      <c r="J108" s="77"/>
      <c r="K108" s="77"/>
      <c r="L108" s="77"/>
      <c r="M108" s="77"/>
      <c r="N108" s="77"/>
      <c r="O108" s="77"/>
      <c r="P108" s="77"/>
      <c r="Q108" s="77"/>
      <c r="R108" s="77"/>
      <c r="S108" s="77"/>
      <c r="T108" s="77"/>
      <c r="U108" s="77"/>
      <c r="V108" s="77"/>
      <c r="W108" s="50"/>
      <c r="X108" s="50"/>
      <c r="Y108" s="33"/>
    </row>
    <row r="109" spans="2:25" ht="40.5" x14ac:dyDescent="0.25">
      <c r="B109" s="65" t="str">
        <f>'1 lentelė'!B109</f>
        <v>2.2.2.1</v>
      </c>
      <c r="C109" s="65"/>
      <c r="D109" s="98" t="str">
        <f>'1 lentelė'!D109</f>
        <v>Priemonė: Kraštovaizdžio apsauga</v>
      </c>
      <c r="E109" s="65"/>
      <c r="F109" s="65"/>
      <c r="G109" s="65"/>
      <c r="H109" s="65"/>
      <c r="I109" s="65"/>
      <c r="J109" s="65"/>
      <c r="K109" s="65"/>
      <c r="L109" s="65"/>
      <c r="M109" s="65"/>
      <c r="N109" s="65"/>
      <c r="O109" s="65"/>
      <c r="P109" s="65"/>
      <c r="Q109" s="65"/>
      <c r="R109" s="65"/>
      <c r="S109" s="65"/>
      <c r="T109" s="65"/>
      <c r="U109" s="65"/>
      <c r="V109" s="65"/>
      <c r="W109" s="50"/>
      <c r="X109" s="50"/>
      <c r="Y109" s="33"/>
    </row>
    <row r="110" spans="2:25" ht="153" x14ac:dyDescent="0.25">
      <c r="B110" s="35" t="str">
        <f>'1 lentelė'!B110</f>
        <v>2.2.2.1.1</v>
      </c>
      <c r="C110" s="35" t="str">
        <f>'1 lentelė'!C110</f>
        <v>R090019-380000-2215</v>
      </c>
      <c r="D110" s="35" t="str">
        <f>'1 lentelė'!D110</f>
        <v>Zarasų rajono savivaldybės bendrųjų planų koregavimas</v>
      </c>
      <c r="E110" s="62" t="s">
        <v>706</v>
      </c>
      <c r="F110" s="62" t="s">
        <v>782</v>
      </c>
      <c r="G110" s="62">
        <v>2</v>
      </c>
      <c r="H110" s="62"/>
      <c r="I110" s="62"/>
      <c r="J110" s="62"/>
      <c r="K110" s="62"/>
      <c r="L110" s="62"/>
      <c r="M110" s="62"/>
      <c r="N110" s="62"/>
      <c r="O110" s="62"/>
      <c r="P110" s="32"/>
      <c r="Q110" s="81"/>
      <c r="R110" s="82"/>
      <c r="S110" s="82"/>
      <c r="T110" s="82"/>
      <c r="U110" s="82"/>
      <c r="V110" s="82"/>
      <c r="W110" s="50"/>
      <c r="X110" s="50"/>
      <c r="Y110" s="33"/>
    </row>
    <row r="111" spans="2:25" ht="111.75" customHeight="1" x14ac:dyDescent="0.25">
      <c r="B111" s="35" t="str">
        <f>'1 lentelė'!B111</f>
        <v>2.2.2.1.2</v>
      </c>
      <c r="C111" s="35" t="str">
        <f>'1 lentelė'!C111</f>
        <v>R090019-380000-2216</v>
      </c>
      <c r="D111" s="35" t="str">
        <f>'1 lentelė'!D111</f>
        <v>Bešeimininkių apleistų, kraštovaizdį darkančių statinių likvidavimas Molėtų rajono savivaldybėje</v>
      </c>
      <c r="E111" s="62" t="s">
        <v>707</v>
      </c>
      <c r="F111" s="62" t="s">
        <v>783</v>
      </c>
      <c r="G111" s="32">
        <v>31</v>
      </c>
      <c r="H111" s="62" t="s">
        <v>747</v>
      </c>
      <c r="I111" s="62" t="s">
        <v>784</v>
      </c>
      <c r="J111" s="32">
        <v>2.6</v>
      </c>
      <c r="K111" s="62"/>
      <c r="L111" s="62"/>
      <c r="M111" s="62"/>
      <c r="N111" s="62"/>
      <c r="O111" s="62"/>
      <c r="P111" s="32"/>
      <c r="Q111" s="81"/>
      <c r="R111" s="82"/>
      <c r="S111" s="82"/>
      <c r="T111" s="82"/>
      <c r="U111" s="82"/>
      <c r="V111" s="82"/>
      <c r="W111" s="50"/>
      <c r="X111" s="50"/>
      <c r="Y111" s="33"/>
    </row>
    <row r="112" spans="2:25" ht="114.75" x14ac:dyDescent="0.25">
      <c r="B112" s="35" t="str">
        <f>'1 lentelė'!B112</f>
        <v>2.2.2.1.3</v>
      </c>
      <c r="C112" s="35" t="str">
        <f>'1 lentelė'!C112</f>
        <v>R090019-380000-2217</v>
      </c>
      <c r="D112" s="35" t="str">
        <f>'1 lentelė'!D112</f>
        <v>Kraštovaizdžio formavimas ir ekologinės būklės gerinimas Zarasų rajone</v>
      </c>
      <c r="E112" s="62" t="s">
        <v>736</v>
      </c>
      <c r="F112" s="62" t="s">
        <v>785</v>
      </c>
      <c r="G112" s="62">
        <v>3</v>
      </c>
      <c r="H112" s="62" t="s">
        <v>747</v>
      </c>
      <c r="I112" s="62" t="s">
        <v>784</v>
      </c>
      <c r="J112" s="62">
        <v>28.9</v>
      </c>
      <c r="K112" s="78"/>
      <c r="L112" s="78"/>
      <c r="M112" s="78"/>
      <c r="N112" s="62"/>
      <c r="O112" s="62"/>
      <c r="P112" s="32"/>
      <c r="Q112" s="81"/>
      <c r="R112" s="82"/>
      <c r="S112" s="82"/>
      <c r="T112" s="82"/>
      <c r="U112" s="82"/>
      <c r="V112" s="82"/>
      <c r="W112" s="50"/>
      <c r="X112" s="50"/>
      <c r="Y112" s="33"/>
    </row>
    <row r="113" spans="2:25" ht="102" x14ac:dyDescent="0.25">
      <c r="B113" s="123" t="str">
        <f>'1 lentelė'!B113</f>
        <v>2.2.2.1.4</v>
      </c>
      <c r="C113" s="123" t="str">
        <f>'1 lentelė'!C113</f>
        <v>R090019-380000-2218</v>
      </c>
      <c r="D113" s="123" t="str">
        <f>'1 lentelė'!D113</f>
        <v>Želdynų teritorijos formavimas ir kraštovaizdžio būklės gerinimas Utenos mieste</v>
      </c>
      <c r="E113" s="124" t="s">
        <v>736</v>
      </c>
      <c r="F113" s="124" t="s">
        <v>786</v>
      </c>
      <c r="G113" s="124">
        <v>1</v>
      </c>
      <c r="H113" s="124" t="s">
        <v>747</v>
      </c>
      <c r="I113" s="124" t="s">
        <v>784</v>
      </c>
      <c r="J113" s="125">
        <v>30</v>
      </c>
      <c r="K113" s="62"/>
      <c r="L113" s="62"/>
      <c r="M113" s="62"/>
      <c r="N113" s="62"/>
      <c r="O113" s="62"/>
      <c r="P113" s="32"/>
      <c r="Q113" s="81"/>
      <c r="R113" s="82"/>
      <c r="S113" s="82"/>
      <c r="T113" s="82"/>
      <c r="U113" s="82"/>
      <c r="V113" s="82"/>
      <c r="W113" s="50"/>
      <c r="X113" s="50"/>
      <c r="Y113" s="33"/>
    </row>
    <row r="114" spans="2:25" ht="144" customHeight="1" x14ac:dyDescent="0.25">
      <c r="B114" s="35" t="str">
        <f>'1 lentelė'!B114</f>
        <v>2.2.2.1.5</v>
      </c>
      <c r="C114" s="35" t="str">
        <f>'1 lentelė'!C114</f>
        <v>R090019-380000-2219</v>
      </c>
      <c r="D114" s="35" t="str">
        <f>'1 lentelė'!D114</f>
        <v>,,Anykščių rajono kraštovaizdžio estetinio potencialo didinimas likviduojant bešeimininkius  kraštovaizdį darkančius statinius“</v>
      </c>
      <c r="E114" s="62" t="s">
        <v>707</v>
      </c>
      <c r="F114" s="62" t="s">
        <v>787</v>
      </c>
      <c r="G114" s="32">
        <v>68</v>
      </c>
      <c r="H114" s="32" t="s">
        <v>747</v>
      </c>
      <c r="I114" s="32" t="s">
        <v>784</v>
      </c>
      <c r="J114" s="32">
        <v>18.32</v>
      </c>
      <c r="K114" s="62"/>
      <c r="L114" s="62"/>
      <c r="M114" s="62"/>
      <c r="N114" s="62"/>
      <c r="O114" s="62"/>
      <c r="P114" s="32"/>
      <c r="Q114" s="81"/>
      <c r="R114" s="82"/>
      <c r="S114" s="82"/>
      <c r="T114" s="82"/>
      <c r="U114" s="82"/>
      <c r="V114" s="82"/>
      <c r="W114" s="50"/>
      <c r="X114" s="50"/>
      <c r="Y114" s="33"/>
    </row>
    <row r="115" spans="2:25" ht="94.5" customHeight="1" x14ac:dyDescent="0.25">
      <c r="B115" s="35" t="str">
        <f>'1 lentelė'!B115</f>
        <v>2.2.2.1.6</v>
      </c>
      <c r="C115" s="35" t="str">
        <f>'1 lentelė'!C115</f>
        <v>R090019-380000-2220</v>
      </c>
      <c r="D115" s="35" t="str">
        <f>'1 lentelė'!D115</f>
        <v>Kraštovaizdžio formavimas ir ekologinės būklės gerinimas Anykščių rajono savivaldybėje</v>
      </c>
      <c r="E115" s="32" t="s">
        <v>747</v>
      </c>
      <c r="F115" s="32" t="s">
        <v>784</v>
      </c>
      <c r="G115" s="57">
        <v>3.04</v>
      </c>
      <c r="H115" s="32" t="s">
        <v>707</v>
      </c>
      <c r="I115" s="32" t="s">
        <v>783</v>
      </c>
      <c r="J115" s="32">
        <v>34</v>
      </c>
      <c r="K115" s="62"/>
      <c r="L115" s="62"/>
      <c r="M115" s="62"/>
      <c r="N115" s="62"/>
      <c r="O115" s="62"/>
      <c r="P115" s="32"/>
      <c r="Q115" s="81"/>
      <c r="R115" s="82"/>
      <c r="S115" s="82"/>
      <c r="T115" s="82"/>
      <c r="U115" s="82"/>
      <c r="V115" s="82"/>
      <c r="W115" s="50"/>
      <c r="X115" s="50"/>
      <c r="Y115" s="33"/>
    </row>
    <row r="116" spans="2:25" ht="132.75" customHeight="1" x14ac:dyDescent="0.25">
      <c r="B116" s="35" t="str">
        <f>'1 lentelė'!B116</f>
        <v>2.2.2.1.7</v>
      </c>
      <c r="C116" s="35" t="str">
        <f>'1 lentelė'!C116</f>
        <v>R090019-380000-2221</v>
      </c>
      <c r="D116" s="35" t="str">
        <f>'1 lentelė'!D116</f>
        <v>Visagino miesto kraštovaizdžio formavimas, ekologinės būklės gerinimas ir želdynų tvarkymas (kūrimas) gamtinio karkaso teritorijose</v>
      </c>
      <c r="E116" s="62" t="s">
        <v>736</v>
      </c>
      <c r="F116" s="62" t="s">
        <v>786</v>
      </c>
      <c r="G116" s="62">
        <v>1</v>
      </c>
      <c r="H116" s="62" t="s">
        <v>747</v>
      </c>
      <c r="I116" s="62" t="s">
        <v>784</v>
      </c>
      <c r="J116" s="62">
        <v>20</v>
      </c>
      <c r="K116" s="62"/>
      <c r="L116" s="62"/>
      <c r="M116" s="62"/>
      <c r="N116" s="62"/>
      <c r="O116" s="62"/>
      <c r="P116" s="32"/>
      <c r="Q116" s="81"/>
      <c r="R116" s="82"/>
      <c r="S116" s="82"/>
      <c r="T116" s="82"/>
      <c r="U116" s="82"/>
      <c r="V116" s="82"/>
      <c r="W116" s="50"/>
      <c r="X116" s="50"/>
      <c r="Y116" s="33"/>
    </row>
    <row r="117" spans="2:25" ht="145.5" customHeight="1" x14ac:dyDescent="0.25">
      <c r="B117" s="35" t="str">
        <f>'1 lentelė'!B117</f>
        <v>2.2.2.1.8</v>
      </c>
      <c r="C117" s="35" t="str">
        <f>'1 lentelė'!C117</f>
        <v>R090019-380000-2222</v>
      </c>
      <c r="D117" s="35" t="str">
        <f>'1 lentelė'!D117</f>
        <v>Utenos rajono kraštovaizdžio estetinio potencialo didinimas likviduojant bešeimininkius apleistus, kraštovaizdį darkančius statinius</v>
      </c>
      <c r="E117" s="62" t="s">
        <v>707</v>
      </c>
      <c r="F117" s="62" t="s">
        <v>783</v>
      </c>
      <c r="G117" s="32">
        <v>3</v>
      </c>
      <c r="H117" s="32" t="s">
        <v>747</v>
      </c>
      <c r="I117" s="32" t="s">
        <v>784</v>
      </c>
      <c r="J117" s="32">
        <v>0.25</v>
      </c>
      <c r="K117" s="62"/>
      <c r="L117" s="62"/>
      <c r="M117" s="62"/>
      <c r="N117" s="62"/>
      <c r="O117" s="62"/>
      <c r="P117" s="32"/>
      <c r="Q117" s="81"/>
      <c r="R117" s="82"/>
      <c r="S117" s="82"/>
      <c r="T117" s="82"/>
      <c r="U117" s="82"/>
      <c r="V117" s="82"/>
      <c r="W117" s="50"/>
      <c r="X117" s="50"/>
      <c r="Y117" s="33"/>
    </row>
    <row r="118" spans="2:25" ht="153" x14ac:dyDescent="0.25">
      <c r="B118" s="35" t="str">
        <f>'1 lentelė'!B118</f>
        <v>2.2.2.1.9</v>
      </c>
      <c r="C118" s="35" t="str">
        <f>'1 lentelė'!C118</f>
        <v>R090019-380000-2223</v>
      </c>
      <c r="D118" s="35" t="str">
        <f>'1 lentelė'!D118</f>
        <v xml:space="preserve">Kraštovaizdžio planavimas, tvarkymas ir būklės gerinimas Molėtų rajone </v>
      </c>
      <c r="E118" s="62" t="s">
        <v>707</v>
      </c>
      <c r="F118" s="62" t="s">
        <v>783</v>
      </c>
      <c r="G118" s="32">
        <v>21</v>
      </c>
      <c r="H118" s="62" t="s">
        <v>706</v>
      </c>
      <c r="I118" s="62" t="s">
        <v>782</v>
      </c>
      <c r="J118" s="62">
        <v>1</v>
      </c>
      <c r="K118" s="32" t="s">
        <v>747</v>
      </c>
      <c r="L118" s="32" t="s">
        <v>784</v>
      </c>
      <c r="M118" s="32">
        <v>1.55</v>
      </c>
      <c r="N118" s="62"/>
      <c r="O118" s="62"/>
      <c r="P118" s="32"/>
      <c r="Q118" s="81"/>
      <c r="R118" s="82"/>
      <c r="S118" s="82"/>
      <c r="T118" s="82"/>
      <c r="U118" s="82"/>
      <c r="V118" s="82"/>
      <c r="W118" s="50"/>
      <c r="X118" s="50"/>
      <c r="Y118" s="33"/>
    </row>
    <row r="119" spans="2:25" ht="153" x14ac:dyDescent="0.25">
      <c r="B119" s="35" t="str">
        <f>'1 lentelė'!B119</f>
        <v>2.2.2.1.10</v>
      </c>
      <c r="C119" s="35" t="str">
        <f>'1 lentelė'!C119</f>
        <v>R090019-380000-2224</v>
      </c>
      <c r="D119" s="35" t="str">
        <f>'1 lentelė'!D119</f>
        <v>Kraštovaizdžio formavimas, pažeistų žemių tvarkymas Ignalinos rajone ir bendrųjų planų tikslinimas</v>
      </c>
      <c r="E119" s="60" t="s">
        <v>706</v>
      </c>
      <c r="F119" s="60" t="s">
        <v>782</v>
      </c>
      <c r="G119" s="60">
        <v>2</v>
      </c>
      <c r="H119" s="60" t="s">
        <v>736</v>
      </c>
      <c r="I119" s="60" t="s">
        <v>786</v>
      </c>
      <c r="J119" s="60">
        <v>1</v>
      </c>
      <c r="K119" s="29" t="s">
        <v>747</v>
      </c>
      <c r="L119" s="29" t="s">
        <v>784</v>
      </c>
      <c r="M119" s="29">
        <v>10</v>
      </c>
      <c r="N119" s="60" t="s">
        <v>752</v>
      </c>
      <c r="O119" s="60" t="s">
        <v>788</v>
      </c>
      <c r="P119" s="29">
        <v>2</v>
      </c>
      <c r="Q119" s="84" t="s">
        <v>707</v>
      </c>
      <c r="R119" s="84" t="s">
        <v>783</v>
      </c>
      <c r="S119" s="84">
        <v>8</v>
      </c>
      <c r="T119" s="80"/>
      <c r="U119" s="80"/>
      <c r="V119" s="80"/>
      <c r="W119" s="46"/>
      <c r="X119" s="46"/>
      <c r="Y119" s="6"/>
    </row>
    <row r="120" spans="2:25" ht="93" customHeight="1" x14ac:dyDescent="0.25">
      <c r="B120" s="35" t="str">
        <f>'1 lentelė'!B120</f>
        <v>2.2.2.1.11</v>
      </c>
      <c r="C120" s="35" t="str">
        <f>'1 lentelė'!C120</f>
        <v>R090019-380000-2225</v>
      </c>
      <c r="D120" s="35" t="str">
        <f>'1 lentelė'!D120</f>
        <v>Bešeimininkių apleistų statinių likvidavimas Molėtų rajono savivaldybėje</v>
      </c>
      <c r="E120" s="109" t="s">
        <v>707</v>
      </c>
      <c r="F120" s="109" t="s">
        <v>783</v>
      </c>
      <c r="G120" s="109">
        <v>2</v>
      </c>
      <c r="H120" s="32" t="s">
        <v>747</v>
      </c>
      <c r="I120" s="32" t="s">
        <v>784</v>
      </c>
      <c r="J120" s="32">
        <v>0.3</v>
      </c>
      <c r="K120" s="32"/>
      <c r="L120" s="29"/>
      <c r="M120" s="29"/>
      <c r="N120" s="60"/>
      <c r="O120" s="60"/>
      <c r="P120" s="29"/>
      <c r="Q120" s="84"/>
      <c r="R120" s="84"/>
      <c r="S120" s="84"/>
      <c r="T120" s="80"/>
      <c r="U120" s="80"/>
      <c r="V120" s="80"/>
      <c r="W120" s="46"/>
      <c r="X120" s="46"/>
      <c r="Y120" s="6"/>
    </row>
    <row r="121" spans="2:25" ht="89.25" x14ac:dyDescent="0.25">
      <c r="B121" s="35" t="str">
        <f>'1 lentelė'!B121</f>
        <v>2.2.2.1.12</v>
      </c>
      <c r="C121" s="35" t="str">
        <f>'1 lentelė'!C121</f>
        <v>R090019-380000-2226</v>
      </c>
      <c r="D121" s="35" t="str">
        <f>'1 lentelė'!D121</f>
        <v>Bešeimininkių apleistų pastatų likvidavimas Zarasų rajone</v>
      </c>
      <c r="E121" s="109" t="s">
        <v>707</v>
      </c>
      <c r="F121" s="109" t="s">
        <v>783</v>
      </c>
      <c r="G121" s="109">
        <v>5</v>
      </c>
      <c r="H121" s="32" t="s">
        <v>747</v>
      </c>
      <c r="I121" s="32" t="s">
        <v>784</v>
      </c>
      <c r="J121" s="32">
        <v>0.45800000000000002</v>
      </c>
      <c r="K121" s="32"/>
      <c r="L121" s="29"/>
      <c r="M121" s="29"/>
      <c r="N121" s="60"/>
      <c r="O121" s="60"/>
      <c r="P121" s="29"/>
      <c r="Q121" s="84"/>
      <c r="R121" s="84"/>
      <c r="S121" s="84"/>
      <c r="T121" s="80"/>
      <c r="U121" s="80"/>
      <c r="V121" s="80"/>
      <c r="W121" s="46"/>
      <c r="X121" s="46"/>
      <c r="Y121" s="6"/>
    </row>
    <row r="122" spans="2:25" ht="78.75" customHeight="1" x14ac:dyDescent="0.25">
      <c r="B122" s="72" t="str">
        <f>'1 lentelė'!B122</f>
        <v xml:space="preserve">2.3 </v>
      </c>
      <c r="C122" s="72"/>
      <c r="D122" s="72" t="str">
        <f>'1 lentelė'!D122</f>
        <v>Tikslas: Verslo ir investicijų skatinimas bei pramonės potencialo skatinimas</v>
      </c>
      <c r="E122" s="72"/>
      <c r="F122" s="73"/>
      <c r="G122" s="72"/>
      <c r="H122" s="72"/>
      <c r="I122" s="72"/>
      <c r="J122" s="72"/>
      <c r="K122" s="73"/>
      <c r="L122" s="72"/>
      <c r="M122" s="72"/>
      <c r="N122" s="72"/>
      <c r="O122" s="72"/>
      <c r="P122" s="55"/>
      <c r="Q122" s="73"/>
      <c r="R122" s="72"/>
      <c r="S122" s="72"/>
      <c r="T122" s="72"/>
      <c r="U122" s="72"/>
      <c r="V122" s="55"/>
      <c r="W122" s="46"/>
      <c r="X122" s="46"/>
      <c r="Y122" s="6"/>
    </row>
    <row r="123" spans="2:25" ht="90.75" customHeight="1" x14ac:dyDescent="0.25">
      <c r="B123" s="76" t="str">
        <f>'1 lentelė'!B123</f>
        <v>2.3.1</v>
      </c>
      <c r="C123" s="76"/>
      <c r="D123" s="76" t="str">
        <f>'1 lentelė'!D123</f>
        <v>Uždavinys: Sukurti infrastruktūrą ir palankią aplinką vidaus ir užsienio investuotojams</v>
      </c>
      <c r="E123" s="76"/>
      <c r="F123" s="76"/>
      <c r="G123" s="77"/>
      <c r="H123" s="76"/>
      <c r="I123" s="76"/>
      <c r="J123" s="77"/>
      <c r="K123" s="76"/>
      <c r="L123" s="76"/>
      <c r="M123" s="77"/>
      <c r="N123" s="76"/>
      <c r="O123" s="76"/>
      <c r="P123" s="53"/>
      <c r="Q123" s="76"/>
      <c r="R123" s="76"/>
      <c r="S123" s="77"/>
      <c r="T123" s="76"/>
      <c r="U123" s="76"/>
      <c r="V123" s="53"/>
      <c r="W123" s="46"/>
      <c r="X123" s="46"/>
      <c r="Y123" s="6"/>
    </row>
    <row r="124" spans="2:25" ht="201.75" customHeight="1" x14ac:dyDescent="0.25">
      <c r="B124" s="65" t="str">
        <f>'1 lentelė'!B124</f>
        <v>2.3.1.1</v>
      </c>
      <c r="C124" s="65"/>
      <c r="D124" s="98" t="str">
        <f>'1 lentelė'!D124</f>
        <v>Priemonė: Sukurti ir (arba) išplėtoti pramoninių parkų infrastruktūrą ir taip sudaryti sąlygas pritraukti tiesioginių užsienio investicijų sumanios specializacijos srityse (valstybinė SMART PARK LT)</v>
      </c>
      <c r="E124" s="65"/>
      <c r="F124" s="65"/>
      <c r="G124" s="65"/>
      <c r="H124" s="65"/>
      <c r="I124" s="65"/>
      <c r="J124" s="65"/>
      <c r="K124" s="65"/>
      <c r="L124" s="65"/>
      <c r="M124" s="65"/>
      <c r="N124" s="65"/>
      <c r="O124" s="65"/>
      <c r="P124" s="54"/>
      <c r="Q124" s="65"/>
      <c r="R124" s="65"/>
      <c r="S124" s="65"/>
      <c r="T124" s="65"/>
      <c r="U124" s="65"/>
      <c r="V124" s="54"/>
      <c r="W124" s="46"/>
      <c r="X124" s="46"/>
      <c r="Y124" s="6"/>
    </row>
    <row r="125" spans="2:25" ht="134.25" customHeight="1" x14ac:dyDescent="0.25">
      <c r="B125" s="35" t="str">
        <f>'1 lentelė'!B125</f>
        <v>2.3.1.1.1</v>
      </c>
      <c r="C125" s="35" t="str">
        <f>'1 lentelė'!C125</f>
        <v>R098830-360000-2301</v>
      </c>
      <c r="D125" s="35" t="str">
        <f>'1 lentelė'!D125</f>
        <v>Investicijos į Visagine kuriamo pramoninio parko (SMART PARK) inžinerinius tinklus ir susisiekimo komunikacijas bei pramoninio parko rinkodarą</v>
      </c>
      <c r="E125" s="29" t="s">
        <v>754</v>
      </c>
      <c r="F125" s="29" t="s">
        <v>789</v>
      </c>
      <c r="G125" s="60">
        <v>9</v>
      </c>
      <c r="H125" s="60"/>
      <c r="I125" s="60"/>
      <c r="J125" s="60"/>
      <c r="K125" s="60"/>
      <c r="L125" s="60"/>
      <c r="M125" s="60"/>
      <c r="N125" s="60"/>
      <c r="O125" s="60"/>
      <c r="P125" s="29"/>
      <c r="Q125" s="58"/>
      <c r="R125" s="80"/>
      <c r="S125" s="80"/>
      <c r="T125" s="80"/>
      <c r="U125" s="80"/>
      <c r="V125" s="80"/>
      <c r="W125" s="46"/>
      <c r="X125" s="46"/>
      <c r="Y125" s="6"/>
    </row>
    <row r="126" spans="2:25" ht="54" customHeight="1" x14ac:dyDescent="0.25">
      <c r="B126" s="76" t="str">
        <f>'1 lentelė'!B126</f>
        <v>2.3.2</v>
      </c>
      <c r="C126" s="76"/>
      <c r="D126" s="76" t="str">
        <f>'1 lentelė'!D126</f>
        <v>Uždavinys: Skatinti bendruomeninį-socialinį verslą</v>
      </c>
      <c r="E126" s="76"/>
      <c r="F126" s="77"/>
      <c r="G126" s="77"/>
      <c r="H126" s="76"/>
      <c r="I126" s="76"/>
      <c r="J126" s="77"/>
      <c r="K126" s="77"/>
      <c r="L126" s="76"/>
      <c r="M126" s="76"/>
      <c r="N126" s="77"/>
      <c r="O126" s="77"/>
      <c r="P126" s="52"/>
      <c r="Q126" s="77"/>
      <c r="R126" s="76"/>
      <c r="S126" s="76"/>
      <c r="T126" s="77"/>
      <c r="U126" s="77"/>
      <c r="V126" s="52"/>
      <c r="W126" s="46"/>
      <c r="X126" s="46"/>
      <c r="Y126" s="6"/>
    </row>
    <row r="127" spans="2:25" ht="57.75" customHeight="1" x14ac:dyDescent="0.25">
      <c r="B127" s="65" t="str">
        <f>'1 lentelė'!B127</f>
        <v>2.3.2.1</v>
      </c>
      <c r="C127" s="65"/>
      <c r="D127" s="98" t="str">
        <f>'1 lentelė'!D127</f>
        <v>Priemonė: konkursinė, VVG strategijų įgyvendinimas</v>
      </c>
      <c r="E127" s="65"/>
      <c r="F127" s="65"/>
      <c r="G127" s="65"/>
      <c r="H127" s="65"/>
      <c r="I127" s="65"/>
      <c r="J127" s="65"/>
      <c r="K127" s="65"/>
      <c r="L127" s="65"/>
      <c r="M127" s="65"/>
      <c r="N127" s="65"/>
      <c r="O127" s="65"/>
      <c r="P127" s="54"/>
      <c r="Q127" s="65"/>
      <c r="R127" s="65"/>
      <c r="S127" s="65"/>
      <c r="T127" s="65"/>
      <c r="U127" s="65"/>
      <c r="V127" s="54"/>
      <c r="W127" s="46"/>
      <c r="X127" s="46"/>
      <c r="Y127" s="6"/>
    </row>
    <row r="128" spans="2:25" ht="93" customHeight="1" x14ac:dyDescent="0.25">
      <c r="B128" s="75" t="str">
        <f>'1 lentelė'!B128</f>
        <v>2.3.3</v>
      </c>
      <c r="C128" s="75"/>
      <c r="D128" s="75" t="str">
        <f>'1 lentelė'!D128</f>
        <v>Uždavinys:  Didinti regiono konkurencingumą skatinant tarpregioninį bendradarbiavimą ir partnerystę</v>
      </c>
      <c r="E128" s="75"/>
      <c r="F128" s="75"/>
      <c r="G128" s="74"/>
      <c r="H128" s="75"/>
      <c r="I128" s="75"/>
      <c r="J128" s="74"/>
      <c r="K128" s="75"/>
      <c r="L128" s="75"/>
      <c r="M128" s="74"/>
      <c r="N128" s="75"/>
      <c r="O128" s="75"/>
      <c r="P128" s="74"/>
      <c r="Q128" s="75"/>
      <c r="R128" s="75"/>
      <c r="S128" s="74"/>
      <c r="T128" s="75"/>
      <c r="U128" s="75"/>
      <c r="V128" s="74"/>
      <c r="W128" s="46"/>
      <c r="X128" s="46"/>
      <c r="Y128" s="6"/>
    </row>
    <row r="129" spans="2:25" ht="54.75" customHeight="1" x14ac:dyDescent="0.25">
      <c r="B129" s="65" t="str">
        <f>'1 lentelė'!B129</f>
        <v>2.3.3.1</v>
      </c>
      <c r="C129" s="65"/>
      <c r="D129" s="98" t="str">
        <f>'1 lentelė'!D129</f>
        <v>Priemonė: Skatinti užimtumą regione</v>
      </c>
      <c r="E129" s="65"/>
      <c r="F129" s="65"/>
      <c r="G129" s="65"/>
      <c r="H129" s="65"/>
      <c r="I129" s="65"/>
      <c r="J129" s="65"/>
      <c r="K129" s="65"/>
      <c r="L129" s="65"/>
      <c r="M129" s="65"/>
      <c r="N129" s="65"/>
      <c r="O129" s="65"/>
      <c r="P129" s="54"/>
      <c r="Q129" s="65"/>
      <c r="R129" s="65"/>
      <c r="S129" s="65"/>
      <c r="T129" s="65"/>
      <c r="U129" s="65"/>
      <c r="V129" s="54"/>
      <c r="W129" s="46"/>
      <c r="X129" s="46"/>
      <c r="Y129" s="6"/>
    </row>
    <row r="130" spans="2:25" ht="108" customHeight="1" x14ac:dyDescent="0.25">
      <c r="B130" s="35" t="str">
        <f>'1 lentelė'!B130</f>
        <v>2.3.3.1.1</v>
      </c>
      <c r="C130" s="35" t="str">
        <f>'1 lentelė'!C130</f>
        <v>R09B000-510000-2302</v>
      </c>
      <c r="D130" s="35" t="str">
        <f>'1 lentelė'!D130</f>
        <v>Pasaulinio medicininių produktų gamintojo plėtros projektas                         (URPT 2018-06-07 sprendimas Nr.51/7S-31)</v>
      </c>
      <c r="E130" s="32" t="s">
        <v>790</v>
      </c>
      <c r="F130" s="32" t="s">
        <v>791</v>
      </c>
      <c r="G130" s="32">
        <v>200</v>
      </c>
      <c r="H130" s="62"/>
      <c r="I130" s="62"/>
      <c r="J130" s="62"/>
      <c r="K130" s="62"/>
      <c r="L130" s="62"/>
      <c r="M130" s="62"/>
      <c r="N130" s="62"/>
      <c r="O130" s="62"/>
      <c r="P130" s="32"/>
      <c r="Q130" s="58"/>
      <c r="R130" s="80"/>
      <c r="S130" s="80"/>
      <c r="T130" s="80"/>
      <c r="U130" s="80"/>
      <c r="V130" s="80"/>
      <c r="W130" s="46"/>
      <c r="X130" s="46"/>
      <c r="Y130" s="6"/>
    </row>
    <row r="131" spans="2:25" ht="57" customHeight="1" x14ac:dyDescent="0.25">
      <c r="B131" s="99" t="str">
        <f>'1 lentelė'!B131</f>
        <v>3.</v>
      </c>
      <c r="C131" s="99"/>
      <c r="D131" s="99" t="str">
        <f>'1 lentelė'!D131</f>
        <v>Prioritetas: Gyvenimo kokybės gerinimas</v>
      </c>
      <c r="E131" s="69"/>
      <c r="F131" s="69"/>
      <c r="G131" s="69"/>
      <c r="H131" s="69"/>
      <c r="I131" s="69"/>
      <c r="J131" s="69"/>
      <c r="K131" s="69"/>
      <c r="L131" s="69"/>
      <c r="M131" s="69"/>
      <c r="N131" s="69"/>
      <c r="O131" s="69"/>
      <c r="P131" s="70"/>
      <c r="Q131" s="70"/>
      <c r="R131" s="70"/>
      <c r="S131" s="70"/>
      <c r="T131" s="70"/>
      <c r="U131" s="70"/>
      <c r="V131" s="70"/>
      <c r="W131" s="46"/>
      <c r="X131" s="46"/>
      <c r="Y131" s="6"/>
    </row>
    <row r="132" spans="2:25" ht="69.75" customHeight="1" x14ac:dyDescent="0.25">
      <c r="B132" s="72" t="str">
        <f>'1 lentelė'!B132</f>
        <v xml:space="preserve">3.1 </v>
      </c>
      <c r="C132" s="72"/>
      <c r="D132" s="72" t="str">
        <f>'1 lentelė'!D132</f>
        <v>Tikslas: Mokymosi visą gyvenimą ir kūrybiškumo skatinimas</v>
      </c>
      <c r="E132" s="72"/>
      <c r="F132" s="73"/>
      <c r="G132" s="72"/>
      <c r="H132" s="72"/>
      <c r="I132" s="72"/>
      <c r="J132" s="72"/>
      <c r="K132" s="73"/>
      <c r="L132" s="72"/>
      <c r="M132" s="72"/>
      <c r="N132" s="72"/>
      <c r="O132" s="72"/>
      <c r="P132" s="55"/>
      <c r="Q132" s="55"/>
      <c r="R132" s="55"/>
      <c r="S132" s="55"/>
      <c r="T132" s="55"/>
      <c r="U132" s="55"/>
      <c r="V132" s="55"/>
      <c r="W132" s="46"/>
      <c r="X132" s="46"/>
      <c r="Y132" s="6"/>
    </row>
    <row r="133" spans="2:25" ht="81.75" customHeight="1" x14ac:dyDescent="0.25">
      <c r="B133" s="76" t="str">
        <f>'1 lentelė'!B133</f>
        <v>3.1.1</v>
      </c>
      <c r="C133" s="76"/>
      <c r="D133" s="76" t="str">
        <f>'1 lentelė'!D133</f>
        <v>Uždavinys: Gerinti švietimo kokybę, modernizuojant švietimo infrastruktūrą</v>
      </c>
      <c r="E133" s="76"/>
      <c r="F133" s="77"/>
      <c r="G133" s="77"/>
      <c r="H133" s="76"/>
      <c r="I133" s="76"/>
      <c r="J133" s="77"/>
      <c r="K133" s="77"/>
      <c r="L133" s="76"/>
      <c r="M133" s="76"/>
      <c r="N133" s="77"/>
      <c r="O133" s="77"/>
      <c r="P133" s="52"/>
      <c r="Q133" s="52"/>
      <c r="R133" s="52"/>
      <c r="S133" s="52"/>
      <c r="T133" s="52"/>
      <c r="U133" s="52"/>
      <c r="V133" s="52"/>
      <c r="W133" s="46"/>
      <c r="X133" s="46"/>
      <c r="Y133" s="6"/>
    </row>
    <row r="134" spans="2:25" ht="81" customHeight="1" x14ac:dyDescent="0.25">
      <c r="B134" s="65" t="str">
        <f>'1 lentelė'!B134</f>
        <v>3.1.1.1</v>
      </c>
      <c r="C134" s="65"/>
      <c r="D134" s="98" t="str">
        <f>'1 lentelė'!D134</f>
        <v>Priemonė: Ikimokyklinio ir priešmokyklinio ugdymo prieinamumo didinimas</v>
      </c>
      <c r="E134" s="65"/>
      <c r="F134" s="65"/>
      <c r="G134" s="65"/>
      <c r="H134" s="65"/>
      <c r="I134" s="65"/>
      <c r="J134" s="65"/>
      <c r="K134" s="65"/>
      <c r="L134" s="65"/>
      <c r="M134" s="65"/>
      <c r="N134" s="65"/>
      <c r="O134" s="65"/>
      <c r="P134" s="54"/>
      <c r="Q134" s="54"/>
      <c r="R134" s="54"/>
      <c r="S134" s="54"/>
      <c r="T134" s="54"/>
      <c r="U134" s="54"/>
      <c r="V134" s="54"/>
      <c r="W134" s="46"/>
      <c r="X134" s="46"/>
      <c r="Y134" s="6"/>
    </row>
    <row r="135" spans="2:25" hidden="1" x14ac:dyDescent="0.25">
      <c r="B135" s="35"/>
      <c r="C135" s="35"/>
      <c r="D135" s="35"/>
      <c r="E135" s="29"/>
      <c r="F135" s="43"/>
      <c r="G135" s="32"/>
      <c r="H135" s="32"/>
      <c r="I135" s="43"/>
      <c r="J135" s="32"/>
      <c r="K135" s="29"/>
      <c r="L135" s="43"/>
      <c r="M135" s="29"/>
      <c r="N135" s="29"/>
      <c r="O135" s="43"/>
      <c r="P135" s="29"/>
      <c r="Q135" s="58"/>
      <c r="R135" s="80"/>
      <c r="S135" s="80"/>
      <c r="T135" s="80"/>
      <c r="U135" s="80"/>
      <c r="V135" s="80"/>
      <c r="W135" s="46"/>
      <c r="X135" s="46"/>
      <c r="Y135" s="6"/>
    </row>
    <row r="136" spans="2:25" ht="117.75" customHeight="1" x14ac:dyDescent="0.25">
      <c r="B136" s="35" t="str">
        <f>'1 lentelė'!B136</f>
        <v>3.1.1.1.2</v>
      </c>
      <c r="C136" s="35" t="str">
        <f>'1 lentelė'!C136</f>
        <v>R097705-230000-3102</v>
      </c>
      <c r="D136" s="35" t="str">
        <f>'1 lentelė'!D136</f>
        <v>Utenos vaikų lopšelio darželio „Šaltinėlis“ vidaus patalpų modernizavimas</v>
      </c>
      <c r="E136" s="62" t="s">
        <v>715</v>
      </c>
      <c r="F136" s="62" t="s">
        <v>792</v>
      </c>
      <c r="G136" s="62">
        <v>1</v>
      </c>
      <c r="H136" s="62" t="s">
        <v>751</v>
      </c>
      <c r="I136" s="62" t="s">
        <v>793</v>
      </c>
      <c r="J136" s="62">
        <v>4</v>
      </c>
      <c r="K136" s="62" t="s">
        <v>697</v>
      </c>
      <c r="L136" s="62" t="s">
        <v>794</v>
      </c>
      <c r="M136" s="62">
        <v>190</v>
      </c>
      <c r="N136" s="32" t="s">
        <v>795</v>
      </c>
      <c r="O136" s="32" t="s">
        <v>796</v>
      </c>
      <c r="P136" s="32">
        <v>70</v>
      </c>
      <c r="Q136" s="58"/>
      <c r="R136" s="80"/>
      <c r="S136" s="80"/>
      <c r="T136" s="80"/>
      <c r="U136" s="80"/>
      <c r="V136" s="80"/>
      <c r="W136" s="46"/>
      <c r="X136" s="46"/>
      <c r="Y136" s="6"/>
    </row>
    <row r="137" spans="2:25" ht="117.75" customHeight="1" x14ac:dyDescent="0.25">
      <c r="B137" s="35" t="str">
        <f>'1 lentelė'!B137</f>
        <v>3.1.1.1.3</v>
      </c>
      <c r="C137" s="35" t="str">
        <f>'1 lentelė'!C137</f>
        <v>R097705-230000-3103</v>
      </c>
      <c r="D137" s="35" t="str">
        <f>'1 lentelė'!D137</f>
        <v>Utenos vaikų lopšelio – darželio ,,Pasaka" vidaus patalpų modernizavimas</v>
      </c>
      <c r="E137" s="32" t="s">
        <v>715</v>
      </c>
      <c r="F137" s="32" t="s">
        <v>792</v>
      </c>
      <c r="G137" s="32">
        <v>1</v>
      </c>
      <c r="H137" s="32" t="s">
        <v>751</v>
      </c>
      <c r="I137" s="32" t="s">
        <v>793</v>
      </c>
      <c r="J137" s="32">
        <v>3</v>
      </c>
      <c r="K137" s="32" t="s">
        <v>697</v>
      </c>
      <c r="L137" s="32" t="s">
        <v>794</v>
      </c>
      <c r="M137" s="32">
        <v>210</v>
      </c>
      <c r="N137" s="32" t="s">
        <v>795</v>
      </c>
      <c r="O137" s="32" t="s">
        <v>796</v>
      </c>
      <c r="P137" s="32">
        <v>50</v>
      </c>
      <c r="Q137" s="58"/>
      <c r="R137" s="80"/>
      <c r="S137" s="80"/>
      <c r="T137" s="80"/>
      <c r="U137" s="80"/>
      <c r="V137" s="80"/>
      <c r="W137" s="46"/>
      <c r="X137" s="46"/>
      <c r="Y137" s="6"/>
    </row>
    <row r="138" spans="2:25" ht="55.5" customHeight="1" x14ac:dyDescent="0.25">
      <c r="B138" s="65" t="str">
        <f>'1 lentelė'!B138</f>
        <v>3.1.1.2</v>
      </c>
      <c r="C138" s="65"/>
      <c r="D138" s="98" t="str">
        <f>'1 lentelė'!D138</f>
        <v>Priemonė:  Mokyklų tinklo efektyvumo didinimas</v>
      </c>
      <c r="E138" s="65"/>
      <c r="F138" s="65"/>
      <c r="G138" s="65"/>
      <c r="H138" s="65"/>
      <c r="I138" s="65"/>
      <c r="J138" s="65"/>
      <c r="K138" s="65"/>
      <c r="L138" s="65"/>
      <c r="M138" s="65"/>
      <c r="N138" s="65"/>
      <c r="O138" s="65"/>
      <c r="P138" s="54"/>
      <c r="Q138" s="54"/>
      <c r="R138" s="54"/>
      <c r="S138" s="54"/>
      <c r="T138" s="54"/>
      <c r="U138" s="54"/>
      <c r="V138" s="54"/>
      <c r="W138" s="46"/>
      <c r="X138" s="46"/>
      <c r="Y138" s="6"/>
    </row>
    <row r="139" spans="2:25" ht="101.25" customHeight="1" x14ac:dyDescent="0.25">
      <c r="B139" s="35" t="str">
        <f>'1 lentelė'!B139</f>
        <v>3.1.1.2.1</v>
      </c>
      <c r="C139" s="35" t="str">
        <f>'1 lentelė'!C139</f>
        <v>R097724-220000-3103</v>
      </c>
      <c r="D139" s="35" t="str">
        <f>'1 lentelė'!D139</f>
        <v xml:space="preserve">Anykščių miesto A.Vienuolio progimnazijos modernizavimas (vidaus erdvių remontas ir aprūpinimas įranga) </v>
      </c>
      <c r="E139" s="62" t="s">
        <v>716</v>
      </c>
      <c r="F139" s="62" t="s">
        <v>797</v>
      </c>
      <c r="G139" s="62">
        <v>1</v>
      </c>
      <c r="H139" s="62" t="s">
        <v>697</v>
      </c>
      <c r="I139" s="62" t="s">
        <v>794</v>
      </c>
      <c r="J139" s="62">
        <v>470</v>
      </c>
      <c r="K139" s="60"/>
      <c r="L139" s="60"/>
      <c r="M139" s="60"/>
      <c r="N139" s="60"/>
      <c r="O139" s="60"/>
      <c r="P139" s="29"/>
      <c r="Q139" s="58"/>
      <c r="R139" s="80"/>
      <c r="S139" s="80"/>
      <c r="T139" s="80"/>
      <c r="U139" s="80"/>
      <c r="V139" s="80"/>
      <c r="W139" s="46"/>
      <c r="X139" s="46"/>
      <c r="Y139" s="6"/>
    </row>
    <row r="140" spans="2:25" ht="110.25" customHeight="1" x14ac:dyDescent="0.25">
      <c r="B140" s="35" t="str">
        <f>'1 lentelė'!B140</f>
        <v>3.1.1.2.2</v>
      </c>
      <c r="C140" s="35" t="str">
        <f>'1 lentelė'!C140</f>
        <v>R097724-220000-3104</v>
      </c>
      <c r="D140" s="35" t="str">
        <f>'1 lentelė'!D140</f>
        <v xml:space="preserve">„Kūrybiškumą skatinančių edukacinių erdvių kūrimas Molėtų gimnazijos vidaus patalpose“ </v>
      </c>
      <c r="E140" s="60" t="s">
        <v>716</v>
      </c>
      <c r="F140" s="60" t="s">
        <v>797</v>
      </c>
      <c r="G140" s="62">
        <v>1</v>
      </c>
      <c r="H140" s="60" t="s">
        <v>697</v>
      </c>
      <c r="I140" s="60" t="s">
        <v>794</v>
      </c>
      <c r="J140" s="29">
        <v>447</v>
      </c>
      <c r="K140" s="60"/>
      <c r="L140" s="60"/>
      <c r="M140" s="60"/>
      <c r="N140" s="60"/>
      <c r="O140" s="60"/>
      <c r="P140" s="29"/>
      <c r="Q140" s="58"/>
      <c r="R140" s="80"/>
      <c r="S140" s="80"/>
      <c r="T140" s="80"/>
      <c r="U140" s="80"/>
      <c r="V140" s="80"/>
      <c r="W140" s="46"/>
      <c r="X140" s="46"/>
      <c r="Y140" s="6"/>
    </row>
    <row r="141" spans="2:25" ht="91.5" customHeight="1" x14ac:dyDescent="0.25">
      <c r="B141" s="35" t="str">
        <f>'1 lentelė'!B141</f>
        <v>3.1.1.2.3</v>
      </c>
      <c r="C141" s="35" t="str">
        <f>'1 lentelė'!C141</f>
        <v>R097724-220000-3105</v>
      </c>
      <c r="D141" s="35" t="str">
        <f>'1 lentelė'!D141</f>
        <v xml:space="preserve">„Edukacinių erdvių kūrimas Ignalinos Česlovo Kudabos progimnazijoje“ </v>
      </c>
      <c r="E141" s="60" t="s">
        <v>716</v>
      </c>
      <c r="F141" s="60" t="s">
        <v>797</v>
      </c>
      <c r="G141" s="62">
        <v>1</v>
      </c>
      <c r="H141" s="60" t="s">
        <v>697</v>
      </c>
      <c r="I141" s="60" t="s">
        <v>794</v>
      </c>
      <c r="J141" s="29">
        <v>500</v>
      </c>
      <c r="K141" s="60"/>
      <c r="L141" s="60"/>
      <c r="M141" s="60"/>
      <c r="N141" s="60"/>
      <c r="O141" s="60"/>
      <c r="P141" s="29"/>
      <c r="Q141" s="58"/>
      <c r="R141" s="80"/>
      <c r="S141" s="80"/>
      <c r="T141" s="80"/>
      <c r="U141" s="80"/>
      <c r="V141" s="80"/>
      <c r="W141" s="46"/>
      <c r="X141" s="46"/>
      <c r="Y141" s="6"/>
    </row>
    <row r="142" spans="2:25" ht="65.25" customHeight="1" x14ac:dyDescent="0.25">
      <c r="B142" s="76" t="str">
        <f>'1 lentelė'!B142</f>
        <v>3.1.2</v>
      </c>
      <c r="C142" s="76"/>
      <c r="D142" s="76" t="str">
        <f>'1 lentelė'!D142</f>
        <v>Uždavinys: Plėtoti neformalaus ugdymosi galimybes</v>
      </c>
      <c r="E142" s="76"/>
      <c r="F142" s="76"/>
      <c r="G142" s="76"/>
      <c r="H142" s="77"/>
      <c r="I142" s="77"/>
      <c r="J142" s="77"/>
      <c r="K142" s="76"/>
      <c r="L142" s="76"/>
      <c r="M142" s="77"/>
      <c r="N142" s="77"/>
      <c r="O142" s="77"/>
      <c r="P142" s="52"/>
      <c r="Q142" s="52"/>
      <c r="R142" s="52"/>
      <c r="S142" s="52"/>
      <c r="T142" s="52"/>
      <c r="U142" s="52"/>
      <c r="V142" s="52"/>
      <c r="W142" s="46"/>
      <c r="X142" s="46"/>
      <c r="Y142" s="6"/>
    </row>
    <row r="143" spans="2:25" ht="67.5" customHeight="1" x14ac:dyDescent="0.25">
      <c r="B143" s="65" t="str">
        <f>'1 lentelė'!B143</f>
        <v>3.1.2.1</v>
      </c>
      <c r="C143" s="65"/>
      <c r="D143" s="98" t="str">
        <f>'1 lentelė'!D143</f>
        <v>Priemonė: Neformaliojo švietimo infrastruktūros tobulinimas</v>
      </c>
      <c r="E143" s="65"/>
      <c r="F143" s="65"/>
      <c r="G143" s="65"/>
      <c r="H143" s="65"/>
      <c r="I143" s="65"/>
      <c r="J143" s="65"/>
      <c r="K143" s="65"/>
      <c r="L143" s="65"/>
      <c r="M143" s="65"/>
      <c r="N143" s="65"/>
      <c r="O143" s="65"/>
      <c r="P143" s="54"/>
      <c r="Q143" s="54"/>
      <c r="R143" s="54"/>
      <c r="S143" s="54"/>
      <c r="T143" s="54"/>
      <c r="U143" s="54"/>
      <c r="V143" s="54"/>
      <c r="W143" s="46"/>
      <c r="X143" s="46"/>
      <c r="Y143" s="6"/>
    </row>
    <row r="144" spans="2:25" ht="147" customHeight="1" x14ac:dyDescent="0.25">
      <c r="B144" s="35" t="str">
        <f>'1 lentelė'!B144</f>
        <v>3.1.2.1.1</v>
      </c>
      <c r="C144" s="35" t="str">
        <f>'1 lentelė'!C144</f>
        <v>R097725-240000-3106</v>
      </c>
      <c r="D144" s="35" t="str">
        <f>'1 lentelė'!D144</f>
        <v xml:space="preserve">Vaikų ir jaunimo neformalaus ugdymosi galimybių plėtra Anykščių kūno kultūros ir sporto centrui priklausančiuose A. Vienuolio progimnazijos patalpose </v>
      </c>
      <c r="E144" s="60" t="s">
        <v>721</v>
      </c>
      <c r="F144" s="60" t="s">
        <v>798</v>
      </c>
      <c r="G144" s="62">
        <v>1</v>
      </c>
      <c r="H144" s="62" t="s">
        <v>697</v>
      </c>
      <c r="I144" s="62" t="s">
        <v>794</v>
      </c>
      <c r="J144" s="32">
        <v>355</v>
      </c>
      <c r="K144" s="60"/>
      <c r="L144" s="60"/>
      <c r="M144" s="60"/>
      <c r="N144" s="60"/>
      <c r="O144" s="60"/>
      <c r="P144" s="29"/>
      <c r="Q144" s="58"/>
      <c r="R144" s="80"/>
      <c r="S144" s="80"/>
      <c r="T144" s="80"/>
      <c r="U144" s="80"/>
      <c r="V144" s="80"/>
      <c r="W144" s="46"/>
      <c r="X144" s="46"/>
      <c r="Y144" s="6"/>
    </row>
    <row r="145" spans="2:25" ht="89.25" x14ac:dyDescent="0.25">
      <c r="B145" s="35" t="str">
        <f>'1 lentelė'!B145</f>
        <v xml:space="preserve">3.1.2.1.2 </v>
      </c>
      <c r="C145" s="35" t="str">
        <f>'1 lentelė'!C145</f>
        <v>R097725-243200-3107</v>
      </c>
      <c r="D145" s="35" t="str">
        <f>'1 lentelė'!D145</f>
        <v>Zarasų sporto centro erdvių atnaujinimas</v>
      </c>
      <c r="E145" s="60" t="s">
        <v>721</v>
      </c>
      <c r="F145" s="60" t="s">
        <v>798</v>
      </c>
      <c r="G145" s="62">
        <v>1</v>
      </c>
      <c r="H145" s="62" t="s">
        <v>697</v>
      </c>
      <c r="I145" s="62" t="s">
        <v>794</v>
      </c>
      <c r="J145" s="62">
        <v>330</v>
      </c>
      <c r="K145" s="60"/>
      <c r="L145" s="60"/>
      <c r="M145" s="60"/>
      <c r="N145" s="60"/>
      <c r="O145" s="60"/>
      <c r="P145" s="29"/>
      <c r="Q145" s="58"/>
      <c r="R145" s="80"/>
      <c r="S145" s="80"/>
      <c r="T145" s="80"/>
      <c r="U145" s="80"/>
      <c r="V145" s="80"/>
      <c r="W145" s="46"/>
      <c r="X145" s="46"/>
      <c r="Y145" s="6"/>
    </row>
    <row r="146" spans="2:25" ht="52.5" customHeight="1" x14ac:dyDescent="0.25">
      <c r="B146" s="72" t="str">
        <f>'1 lentelė'!B146</f>
        <v xml:space="preserve">3.2 </v>
      </c>
      <c r="C146" s="72"/>
      <c r="D146" s="72" t="str">
        <f>'1 lentelė'!D146</f>
        <v>Tikslas: Viešųjų paslaugų prieinamumo didinimas</v>
      </c>
      <c r="E146" s="72"/>
      <c r="F146" s="72"/>
      <c r="G146" s="72"/>
      <c r="H146" s="73"/>
      <c r="I146" s="72"/>
      <c r="J146" s="72"/>
      <c r="K146" s="72"/>
      <c r="L146" s="73"/>
      <c r="M146" s="72"/>
      <c r="N146" s="72"/>
      <c r="O146" s="72"/>
      <c r="P146" s="55"/>
      <c r="Q146" s="55"/>
      <c r="R146" s="55"/>
      <c r="S146" s="55"/>
      <c r="T146" s="55"/>
      <c r="U146" s="55"/>
      <c r="V146" s="55"/>
      <c r="W146" s="46"/>
      <c r="X146" s="46"/>
      <c r="Y146" s="6"/>
    </row>
    <row r="147" spans="2:25" ht="78" customHeight="1" x14ac:dyDescent="0.25">
      <c r="B147" s="76" t="str">
        <f>'1 lentelė'!B147</f>
        <v>3.2.1</v>
      </c>
      <c r="C147" s="76"/>
      <c r="D147" s="76" t="str">
        <f>'1 lentelė'!D147</f>
        <v>Uždavinys: Užtikrinti kokybišką ir prieinamą sveikatos priežiūrą</v>
      </c>
      <c r="E147" s="76"/>
      <c r="F147" s="76"/>
      <c r="G147" s="76"/>
      <c r="H147" s="77"/>
      <c r="I147" s="77"/>
      <c r="J147" s="77"/>
      <c r="K147" s="76"/>
      <c r="L147" s="76"/>
      <c r="M147" s="77"/>
      <c r="N147" s="77"/>
      <c r="O147" s="77"/>
      <c r="P147" s="52"/>
      <c r="Q147" s="52"/>
      <c r="R147" s="52"/>
      <c r="S147" s="52"/>
      <c r="T147" s="52"/>
      <c r="U147" s="52"/>
      <c r="V147" s="52"/>
      <c r="W147" s="46"/>
      <c r="X147" s="46"/>
      <c r="Y147" s="6"/>
    </row>
    <row r="148" spans="2:25" ht="92.25" customHeight="1" x14ac:dyDescent="0.25">
      <c r="B148" s="65" t="str">
        <f>'1 lentelė'!B148</f>
        <v>3.2.1.1</v>
      </c>
      <c r="C148" s="65"/>
      <c r="D148" s="98" t="str">
        <f>'1 lentelė'!D148</f>
        <v>Priemonė: Pirminės asmens ir visuomenės sveikatos priežiūros veiklos efektyvumo didinimas</v>
      </c>
      <c r="E148" s="65"/>
      <c r="F148" s="65"/>
      <c r="G148" s="65"/>
      <c r="H148" s="65"/>
      <c r="I148" s="65"/>
      <c r="J148" s="65"/>
      <c r="K148" s="65"/>
      <c r="L148" s="65"/>
      <c r="M148" s="65"/>
      <c r="N148" s="65"/>
      <c r="O148" s="65"/>
      <c r="P148" s="54"/>
      <c r="Q148" s="54"/>
      <c r="R148" s="54"/>
      <c r="S148" s="54"/>
      <c r="T148" s="54"/>
      <c r="U148" s="54"/>
      <c r="V148" s="54"/>
      <c r="W148" s="46"/>
      <c r="X148" s="46"/>
      <c r="Y148" s="6"/>
    </row>
    <row r="149" spans="2:25" ht="191.25" x14ac:dyDescent="0.25">
      <c r="B149" s="35" t="str">
        <f>'1 lentelė'!B149</f>
        <v>3.2.1.1.1</v>
      </c>
      <c r="C149" s="35" t="str">
        <f>'1 lentelė'!C149</f>
        <v>R096609-270000-3236</v>
      </c>
      <c r="D149" s="35" t="str">
        <f>'1 lentelė'!D149</f>
        <v>Anykščių rajono savivaldybės gyventojų sveikatos stiprinimas gerinant pirminės sveikatos priežiūros paslaugų prieinamumą ir kokybę</v>
      </c>
      <c r="E149" s="67" t="s">
        <v>756</v>
      </c>
      <c r="F149" s="67" t="s">
        <v>799</v>
      </c>
      <c r="G149" s="67">
        <v>21285</v>
      </c>
      <c r="H149" s="67" t="s">
        <v>757</v>
      </c>
      <c r="I149" s="67" t="s">
        <v>800</v>
      </c>
      <c r="J149" s="67">
        <v>1</v>
      </c>
      <c r="K149" s="67"/>
      <c r="L149" s="67"/>
      <c r="M149" s="67"/>
      <c r="N149" s="67"/>
      <c r="O149" s="67"/>
      <c r="P149" s="35"/>
      <c r="Q149" s="58"/>
      <c r="R149" s="80"/>
      <c r="S149" s="80"/>
      <c r="T149" s="80"/>
      <c r="U149" s="80"/>
      <c r="V149" s="80"/>
      <c r="W149" s="46"/>
      <c r="X149" s="46"/>
      <c r="Y149" s="6"/>
    </row>
    <row r="150" spans="2:25" ht="191.25" x14ac:dyDescent="0.25">
      <c r="B150" s="35" t="str">
        <f>'1 lentelė'!B150</f>
        <v>3.2.1.1.2</v>
      </c>
      <c r="C150" s="35" t="str">
        <f>'1 lentelė'!C150</f>
        <v>R096609-270000-3237</v>
      </c>
      <c r="D150" s="35" t="str">
        <f>'1 lentelė'!D150</f>
        <v>Pirminės sveikatos paslaugų gerinimas VšĮ Ignalinos rajono poliklinikoje</v>
      </c>
      <c r="E150" s="67" t="s">
        <v>756</v>
      </c>
      <c r="F150" s="67" t="s">
        <v>799</v>
      </c>
      <c r="G150" s="35">
        <v>6931</v>
      </c>
      <c r="H150" s="67" t="s">
        <v>757</v>
      </c>
      <c r="I150" s="67" t="s">
        <v>800</v>
      </c>
      <c r="J150" s="67">
        <v>1</v>
      </c>
      <c r="K150" s="62"/>
      <c r="L150" s="62"/>
      <c r="M150" s="62"/>
      <c r="N150" s="62"/>
      <c r="O150" s="62"/>
      <c r="P150" s="32"/>
      <c r="Q150" s="58"/>
      <c r="R150" s="80"/>
      <c r="S150" s="80"/>
      <c r="T150" s="80"/>
      <c r="U150" s="80"/>
      <c r="V150" s="80"/>
      <c r="W150" s="46"/>
      <c r="X150" s="46"/>
      <c r="Y150" s="6"/>
    </row>
    <row r="151" spans="2:25" ht="191.25" x14ac:dyDescent="0.25">
      <c r="B151" s="35" t="str">
        <f>'1 lentelė'!B151</f>
        <v>3.2.1.1.3</v>
      </c>
      <c r="C151" s="35" t="str">
        <f>'1 lentelė'!C151</f>
        <v>R096609-270000-3238</v>
      </c>
      <c r="D151" s="35" t="str">
        <f>'1 lentelė'!D151</f>
        <v>UAB „Ignalinos sveikatos centras“ pirminės asmens sveikatos priežiūros paslaugų teikimo efektyvumo didinimas</v>
      </c>
      <c r="E151" s="32" t="s">
        <v>756</v>
      </c>
      <c r="F151" s="32" t="s">
        <v>799</v>
      </c>
      <c r="G151" s="32">
        <v>6363</v>
      </c>
      <c r="H151" s="32" t="s">
        <v>757</v>
      </c>
      <c r="I151" s="32" t="s">
        <v>800</v>
      </c>
      <c r="J151" s="32">
        <v>1</v>
      </c>
      <c r="K151" s="62"/>
      <c r="L151" s="62"/>
      <c r="M151" s="62"/>
      <c r="N151" s="62"/>
      <c r="O151" s="62"/>
      <c r="P151" s="32"/>
      <c r="Q151" s="58"/>
      <c r="R151" s="80"/>
      <c r="S151" s="80"/>
      <c r="T151" s="80"/>
      <c r="U151" s="80"/>
      <c r="V151" s="80"/>
      <c r="W151" s="46"/>
      <c r="X151" s="46"/>
      <c r="Y151" s="6"/>
    </row>
    <row r="152" spans="2:25" ht="191.25" x14ac:dyDescent="0.25">
      <c r="B152" s="35" t="str">
        <f>'1 lentelė'!B152</f>
        <v>3.2.1.1.4</v>
      </c>
      <c r="C152" s="35" t="str">
        <f>'1 lentelė'!C152</f>
        <v>R096609-270000-3239</v>
      </c>
      <c r="D152" s="35" t="str">
        <f>'1 lentelė'!D152</f>
        <v>Molėtų r. pirminės sveikatos priežiūros centro veiklos efektyvumo didinimas</v>
      </c>
      <c r="E152" s="62" t="s">
        <v>756</v>
      </c>
      <c r="F152" s="62" t="s">
        <v>799</v>
      </c>
      <c r="G152" s="32">
        <v>15617</v>
      </c>
      <c r="H152" s="62" t="s">
        <v>757</v>
      </c>
      <c r="I152" s="62" t="s">
        <v>800</v>
      </c>
      <c r="J152" s="62">
        <v>1</v>
      </c>
      <c r="K152" s="62"/>
      <c r="L152" s="62"/>
      <c r="M152" s="62"/>
      <c r="N152" s="62"/>
      <c r="O152" s="62"/>
      <c r="P152" s="32"/>
      <c r="Q152" s="58"/>
      <c r="R152" s="80"/>
      <c r="S152" s="80"/>
      <c r="T152" s="80"/>
      <c r="U152" s="80"/>
      <c r="V152" s="80"/>
      <c r="W152" s="46"/>
      <c r="X152" s="46"/>
      <c r="Y152" s="6"/>
    </row>
    <row r="153" spans="2:25" ht="191.25" x14ac:dyDescent="0.25">
      <c r="B153" s="35" t="str">
        <f>'1 lentelė'!B153</f>
        <v>3.2.1.1.5</v>
      </c>
      <c r="C153" s="35" t="str">
        <f>'1 lentelė'!C153</f>
        <v>R096609-270000-3240</v>
      </c>
      <c r="D153" s="35" t="str">
        <f>'1 lentelė'!D153</f>
        <v>Pirminės asmens sveikatos priežiūros veiklos efektyvumo didinimas Utenos rajone</v>
      </c>
      <c r="E153" s="62" t="s">
        <v>756</v>
      </c>
      <c r="F153" s="62" t="s">
        <v>799</v>
      </c>
      <c r="G153" s="62">
        <v>19722</v>
      </c>
      <c r="H153" s="62" t="s">
        <v>757</v>
      </c>
      <c r="I153" s="62" t="s">
        <v>800</v>
      </c>
      <c r="J153" s="62">
        <v>1</v>
      </c>
      <c r="K153" s="62"/>
      <c r="L153" s="62"/>
      <c r="M153" s="62"/>
      <c r="N153" s="62"/>
      <c r="O153" s="62"/>
      <c r="P153" s="32"/>
      <c r="Q153" s="58"/>
      <c r="R153" s="80"/>
      <c r="S153" s="80"/>
      <c r="T153" s="80"/>
      <c r="U153" s="80"/>
      <c r="V153" s="80"/>
      <c r="W153" s="46"/>
      <c r="X153" s="46"/>
      <c r="Y153" s="6"/>
    </row>
    <row r="154" spans="2:25" ht="191.25" x14ac:dyDescent="0.25">
      <c r="B154" s="35" t="str">
        <f>'1 lentelė'!B154</f>
        <v>3.2.1.1.6</v>
      </c>
      <c r="C154" s="35" t="str">
        <f>'1 lentelė'!C154</f>
        <v>R096609-270000-3241</v>
      </c>
      <c r="D154" s="35" t="str">
        <f>'1 lentelė'!D154</f>
        <v>UAB "Dilina" teikiamų paslaugų efektyvumo didinimas</v>
      </c>
      <c r="E154" s="32" t="s">
        <v>756</v>
      </c>
      <c r="F154" s="32" t="s">
        <v>799</v>
      </c>
      <c r="G154" s="32">
        <v>1615</v>
      </c>
      <c r="H154" s="32" t="s">
        <v>757</v>
      </c>
      <c r="I154" s="32" t="s">
        <v>800</v>
      </c>
      <c r="J154" s="32">
        <v>1</v>
      </c>
      <c r="K154" s="62"/>
      <c r="L154" s="62"/>
      <c r="M154" s="62"/>
      <c r="N154" s="62"/>
      <c r="O154" s="62"/>
      <c r="P154" s="32"/>
      <c r="Q154" s="58"/>
      <c r="R154" s="80"/>
      <c r="S154" s="80"/>
      <c r="T154" s="80"/>
      <c r="U154" s="80"/>
      <c r="V154" s="80"/>
      <c r="W154" s="46"/>
      <c r="X154" s="46"/>
      <c r="Y154" s="6"/>
    </row>
    <row r="155" spans="2:25" ht="191.25" x14ac:dyDescent="0.25">
      <c r="B155" s="35" t="str">
        <f>'1 lentelė'!B155</f>
        <v>3.2.1.1.7</v>
      </c>
      <c r="C155" s="35" t="str">
        <f>'1 lentelė'!C155</f>
        <v>R096609-270000-3242</v>
      </c>
      <c r="D155" s="35" t="str">
        <f>'1 lentelė'!D155</f>
        <v>Pirminės asmens sveikatos priežiūros paslaugų kokybės ir prieinamumo gerinimas Zarasų rajono savivaldybėje</v>
      </c>
      <c r="E155" s="62" t="s">
        <v>756</v>
      </c>
      <c r="F155" s="62" t="s">
        <v>799</v>
      </c>
      <c r="G155" s="32">
        <v>13690</v>
      </c>
      <c r="H155" s="62" t="s">
        <v>757</v>
      </c>
      <c r="I155" s="62" t="s">
        <v>800</v>
      </c>
      <c r="J155" s="62">
        <v>1</v>
      </c>
      <c r="K155" s="62"/>
      <c r="L155" s="62"/>
      <c r="M155" s="62"/>
      <c r="N155" s="62"/>
      <c r="O155" s="62"/>
      <c r="P155" s="32"/>
      <c r="Q155" s="58"/>
      <c r="R155" s="80"/>
      <c r="S155" s="80"/>
      <c r="T155" s="80"/>
      <c r="U155" s="80"/>
      <c r="V155" s="80"/>
      <c r="W155" s="46"/>
      <c r="X155" s="46"/>
      <c r="Y155" s="6"/>
    </row>
    <row r="156" spans="2:25" ht="191.25" x14ac:dyDescent="0.25">
      <c r="B156" s="35" t="str">
        <f>'1 lentelė'!B156</f>
        <v>3.2.1.1.8</v>
      </c>
      <c r="C156" s="35" t="str">
        <f>'1 lentelė'!C156</f>
        <v>R096609-270000-3243</v>
      </c>
      <c r="D156" s="35" t="str">
        <f>'1 lentelė'!D156</f>
        <v>Pirminės asmens sveikatos priežiūros veiklos efektyvumo didinimas VšĮ Visagino  pirminės sveikatos priežiūros centre</v>
      </c>
      <c r="E156" s="62" t="s">
        <v>756</v>
      </c>
      <c r="F156" s="62" t="s">
        <v>799</v>
      </c>
      <c r="G156" s="32">
        <v>12890</v>
      </c>
      <c r="H156" s="62" t="s">
        <v>757</v>
      </c>
      <c r="I156" s="62" t="s">
        <v>800</v>
      </c>
      <c r="J156" s="62">
        <v>1</v>
      </c>
      <c r="K156" s="62"/>
      <c r="L156" s="62"/>
      <c r="M156" s="62"/>
      <c r="N156" s="62"/>
      <c r="O156" s="62"/>
      <c r="P156" s="32"/>
      <c r="Q156" s="58"/>
      <c r="R156" s="80"/>
      <c r="S156" s="80"/>
      <c r="T156" s="80"/>
      <c r="U156" s="80"/>
      <c r="V156" s="80"/>
      <c r="W156" s="46"/>
      <c r="X156" s="46"/>
      <c r="Y156" s="6"/>
    </row>
    <row r="157" spans="2:25" ht="193.5" customHeight="1" x14ac:dyDescent="0.25">
      <c r="B157" s="35" t="str">
        <f>'1 lentelė'!B157</f>
        <v>3.2.1.1.9</v>
      </c>
      <c r="C157" s="35" t="str">
        <f>'1 lentelė'!C157</f>
        <v>R096609-270000-3244</v>
      </c>
      <c r="D157" s="35" t="str">
        <f>'1 lentelė'!D157</f>
        <v>Asmens sveikatos priežiūros  kokybės gerinimas Utenos rajono gyventojams</v>
      </c>
      <c r="E157" s="32" t="s">
        <v>756</v>
      </c>
      <c r="F157" s="32" t="s">
        <v>799</v>
      </c>
      <c r="G157" s="32">
        <v>1576</v>
      </c>
      <c r="H157" s="32" t="s">
        <v>757</v>
      </c>
      <c r="I157" s="32" t="s">
        <v>800</v>
      </c>
      <c r="J157" s="32">
        <v>1</v>
      </c>
      <c r="K157" s="62"/>
      <c r="L157" s="62"/>
      <c r="M157" s="62"/>
      <c r="N157" s="62"/>
      <c r="O157" s="62"/>
      <c r="P157" s="32"/>
      <c r="Q157" s="58"/>
      <c r="R157" s="80"/>
      <c r="S157" s="80"/>
      <c r="T157" s="80"/>
      <c r="U157" s="80"/>
      <c r="V157" s="80"/>
      <c r="W157" s="46"/>
      <c r="X157" s="46"/>
      <c r="Y157" s="6"/>
    </row>
    <row r="158" spans="2:25" ht="162.75" customHeight="1" x14ac:dyDescent="0.25">
      <c r="B158" s="65" t="str">
        <f>'1 lentelė'!B158</f>
        <v>3.2.1.2</v>
      </c>
      <c r="C158" s="65"/>
      <c r="D158" s="98" t="str">
        <f>'1 lentelė'!D158</f>
        <v>Priemonė: Priemonių, gerinančių ambulatorinių sveikatos priežiūros paslaugų prieinamumą tuberkulioze sergantiems asmenims, įgyvendinimas</v>
      </c>
      <c r="E158" s="65"/>
      <c r="F158" s="65"/>
      <c r="G158" s="65"/>
      <c r="H158" s="65"/>
      <c r="I158" s="65"/>
      <c r="J158" s="65"/>
      <c r="K158" s="65"/>
      <c r="L158" s="65"/>
      <c r="M158" s="65"/>
      <c r="N158" s="65"/>
      <c r="O158" s="65"/>
      <c r="P158" s="54"/>
      <c r="Q158" s="54"/>
      <c r="R158" s="54"/>
      <c r="S158" s="54"/>
      <c r="T158" s="54"/>
      <c r="U158" s="54"/>
      <c r="V158" s="54"/>
      <c r="W158" s="46"/>
      <c r="X158" s="46"/>
      <c r="Y158" s="6"/>
    </row>
    <row r="159" spans="2:25" ht="228.75" customHeight="1" x14ac:dyDescent="0.25">
      <c r="B159" s="35" t="str">
        <f>'1 lentelė'!B159</f>
        <v>3.2.1.2.1</v>
      </c>
      <c r="C159" s="35" t="str">
        <f>'1 lentelė'!C159</f>
        <v>R096615-470000-3201</v>
      </c>
      <c r="D159" s="35" t="str">
        <f>'1 lentelė'!D159</f>
        <v>Tuberkuliozės gydymo skatinimas Anykščių rajono
savivaldybėje</v>
      </c>
      <c r="E159" s="62" t="s">
        <v>753</v>
      </c>
      <c r="F159" s="62" t="s">
        <v>801</v>
      </c>
      <c r="G159" s="62">
        <v>32</v>
      </c>
      <c r="H159" s="62"/>
      <c r="I159" s="62"/>
      <c r="J159" s="60"/>
      <c r="K159" s="60"/>
      <c r="L159" s="60"/>
      <c r="M159" s="60"/>
      <c r="N159" s="60"/>
      <c r="O159" s="60"/>
      <c r="P159" s="29"/>
      <c r="Q159" s="58"/>
      <c r="R159" s="80"/>
      <c r="S159" s="80"/>
      <c r="T159" s="80"/>
      <c r="U159" s="80"/>
      <c r="V159" s="80"/>
      <c r="W159" s="46"/>
      <c r="X159" s="46"/>
      <c r="Y159" s="6"/>
    </row>
    <row r="160" spans="2:25" ht="233.25" customHeight="1" x14ac:dyDescent="0.25">
      <c r="B160" s="35" t="str">
        <f>'1 lentelė'!B160</f>
        <v>3.2.1.2.2</v>
      </c>
      <c r="C160" s="35" t="str">
        <f>'1 lentelė'!C160</f>
        <v>R096615-470000-3202</v>
      </c>
      <c r="D160" s="35" t="str">
        <f>'1 lentelė'!D160</f>
        <v>Sergamumo ir mirtingumo mažinimas nuo tuberkuliozės Ignalinos rajone</v>
      </c>
      <c r="E160" s="62" t="s">
        <v>753</v>
      </c>
      <c r="F160" s="62" t="s">
        <v>801</v>
      </c>
      <c r="G160" s="62">
        <v>15</v>
      </c>
      <c r="H160" s="60"/>
      <c r="I160" s="60"/>
      <c r="J160" s="60"/>
      <c r="K160" s="60"/>
      <c r="L160" s="60"/>
      <c r="M160" s="60"/>
      <c r="N160" s="60"/>
      <c r="O160" s="60"/>
      <c r="P160" s="29"/>
      <c r="Q160" s="58"/>
      <c r="R160" s="80"/>
      <c r="S160" s="80"/>
      <c r="T160" s="80"/>
      <c r="U160" s="80"/>
      <c r="V160" s="80"/>
      <c r="W160" s="46"/>
      <c r="X160" s="46"/>
      <c r="Y160" s="6"/>
    </row>
    <row r="161" spans="2:25" ht="232.5" customHeight="1" x14ac:dyDescent="0.25">
      <c r="B161" s="35" t="str">
        <f>'1 lentelė'!B161</f>
        <v>3.2.1.2.3</v>
      </c>
      <c r="C161" s="35" t="str">
        <f>'1 lentelė'!C161</f>
        <v>R096615-470000-3203</v>
      </c>
      <c r="D161" s="35" t="str">
        <f>'1 lentelė'!D161</f>
        <v>Paslaugų prieinamumo priemonių tuberkulioze sergantiems asmenims įgyvendinimas  Molėtų rajone</v>
      </c>
      <c r="E161" s="62" t="s">
        <v>753</v>
      </c>
      <c r="F161" s="62" t="s">
        <v>801</v>
      </c>
      <c r="G161" s="62">
        <v>19</v>
      </c>
      <c r="H161" s="60"/>
      <c r="I161" s="60"/>
      <c r="J161" s="60"/>
      <c r="K161" s="60"/>
      <c r="L161" s="60"/>
      <c r="M161" s="60"/>
      <c r="N161" s="60"/>
      <c r="O161" s="60"/>
      <c r="P161" s="29"/>
      <c r="Q161" s="58"/>
      <c r="R161" s="80"/>
      <c r="S161" s="80"/>
      <c r="T161" s="80"/>
      <c r="U161" s="80"/>
      <c r="V161" s="80"/>
      <c r="W161" s="46"/>
      <c r="X161" s="46"/>
      <c r="Y161" s="6"/>
    </row>
    <row r="162" spans="2:25" ht="231.75" customHeight="1" x14ac:dyDescent="0.25">
      <c r="B162" s="35" t="str">
        <f>'1 lentelė'!B162</f>
        <v>3.2.1.2.4</v>
      </c>
      <c r="C162" s="35" t="str">
        <f>'1 lentelė'!C162</f>
        <v>R096615-470000-3204</v>
      </c>
      <c r="D162" s="35" t="str">
        <f>'1 lentelė'!D162</f>
        <v>Priemonių, gerinančių ambulatorinių sveikatos priežiūros paslaugų prieinamumą tuberkulioze sergantiems asmenims, įgyvendinimas Utenos rajone</v>
      </c>
      <c r="E162" s="62" t="s">
        <v>753</v>
      </c>
      <c r="F162" s="62" t="s">
        <v>801</v>
      </c>
      <c r="G162" s="62">
        <v>13</v>
      </c>
      <c r="H162" s="60"/>
      <c r="I162" s="60"/>
      <c r="J162" s="60"/>
      <c r="K162" s="60"/>
      <c r="L162" s="60"/>
      <c r="M162" s="60"/>
      <c r="N162" s="60"/>
      <c r="O162" s="60"/>
      <c r="P162" s="29"/>
      <c r="Q162" s="58"/>
      <c r="R162" s="80"/>
      <c r="S162" s="80"/>
      <c r="T162" s="80"/>
      <c r="U162" s="80"/>
      <c r="V162" s="80"/>
      <c r="W162" s="46"/>
      <c r="X162" s="46"/>
      <c r="Y162" s="6"/>
    </row>
    <row r="163" spans="2:25" ht="233.25" customHeight="1" x14ac:dyDescent="0.25">
      <c r="B163" s="35" t="str">
        <f>'1 lentelė'!B163</f>
        <v>3.2.1.2.5</v>
      </c>
      <c r="C163" s="35" t="str">
        <f>'1 lentelė'!C163</f>
        <v>R096615-470000-3205</v>
      </c>
      <c r="D163" s="35" t="str">
        <f>'1 lentelė'!D163</f>
        <v>Sergamumo ir mirtingumo mažinimas nuo tuberkuliozės Visagino savivaldybėje</v>
      </c>
      <c r="E163" s="62" t="s">
        <v>753</v>
      </c>
      <c r="F163" s="62" t="s">
        <v>801</v>
      </c>
      <c r="G163" s="62">
        <v>5</v>
      </c>
      <c r="H163" s="60"/>
      <c r="I163" s="60"/>
      <c r="J163" s="60"/>
      <c r="K163" s="60"/>
      <c r="L163" s="60"/>
      <c r="M163" s="60"/>
      <c r="N163" s="60"/>
      <c r="O163" s="60"/>
      <c r="P163" s="29"/>
      <c r="Q163" s="58"/>
      <c r="R163" s="80"/>
      <c r="S163" s="80"/>
      <c r="T163" s="80"/>
      <c r="U163" s="80"/>
      <c r="V163" s="80"/>
      <c r="W163" s="46"/>
      <c r="X163" s="46"/>
      <c r="Y163" s="6"/>
    </row>
    <row r="164" spans="2:25" ht="231.75" customHeight="1" x14ac:dyDescent="0.25">
      <c r="B164" s="35" t="str">
        <f>'1 lentelė'!B164</f>
        <v>3.2.1.2.6</v>
      </c>
      <c r="C164" s="35" t="str">
        <f>'1 lentelė'!C164</f>
        <v>R096615-470000-3206</v>
      </c>
      <c r="D164" s="35" t="str">
        <f>'1 lentelė'!D164</f>
        <v>Priemonių, gerinančių ambulatorinių sveikatos priežiūros paslaugų prieinamumą tuberkulioze sergantiems asmenims, įgyvendinimas Zarasų rajono savivaldybėje</v>
      </c>
      <c r="E164" s="62" t="s">
        <v>753</v>
      </c>
      <c r="F164" s="62" t="s">
        <v>801</v>
      </c>
      <c r="G164" s="62">
        <v>17</v>
      </c>
      <c r="H164" s="60"/>
      <c r="I164" s="60"/>
      <c r="J164" s="60"/>
      <c r="K164" s="60"/>
      <c r="L164" s="60"/>
      <c r="M164" s="60"/>
      <c r="N164" s="60"/>
      <c r="O164" s="60"/>
      <c r="P164" s="29"/>
      <c r="Q164" s="58"/>
      <c r="R164" s="80"/>
      <c r="S164" s="80"/>
      <c r="T164" s="80"/>
      <c r="U164" s="80"/>
      <c r="V164" s="80"/>
      <c r="W164" s="46"/>
      <c r="X164" s="46"/>
      <c r="Y164" s="6"/>
    </row>
    <row r="165" spans="2:25" ht="81" customHeight="1" x14ac:dyDescent="0.25">
      <c r="B165" s="76" t="str">
        <f>'1 lentelė'!B165</f>
        <v>3.2.2</v>
      </c>
      <c r="C165" s="76"/>
      <c r="D165" s="76" t="str">
        <f>'1 lentelė'!D165</f>
        <v>Uždavinys: Skatinti sveiką gyvenseną ir visuomenės sveikatos raštingumą</v>
      </c>
      <c r="E165" s="76"/>
      <c r="F165" s="76"/>
      <c r="G165" s="76"/>
      <c r="H165" s="77"/>
      <c r="I165" s="77"/>
      <c r="J165" s="77"/>
      <c r="K165" s="76"/>
      <c r="L165" s="76"/>
      <c r="M165" s="77"/>
      <c r="N165" s="77"/>
      <c r="O165" s="77"/>
      <c r="P165" s="85"/>
      <c r="Q165" s="85"/>
      <c r="R165" s="85"/>
      <c r="S165" s="85"/>
      <c r="T165" s="85"/>
      <c r="U165" s="85"/>
      <c r="V165" s="85"/>
      <c r="W165" s="46"/>
      <c r="X165" s="46"/>
      <c r="Y165" s="6"/>
    </row>
    <row r="166" spans="2:25" ht="70.5" customHeight="1" x14ac:dyDescent="0.25">
      <c r="B166" s="65" t="str">
        <f>'1 lentelė'!B166</f>
        <v>3.2.2.1</v>
      </c>
      <c r="C166" s="65"/>
      <c r="D166" s="98" t="str">
        <f>'1 lentelė'!D166</f>
        <v xml:space="preserve">Priemonė: Sveikos gyvensenos skatinimas regioniniu lygiu </v>
      </c>
      <c r="E166" s="65"/>
      <c r="F166" s="65"/>
      <c r="G166" s="65"/>
      <c r="H166" s="65"/>
      <c r="I166" s="65"/>
      <c r="J166" s="65"/>
      <c r="K166" s="65"/>
      <c r="L166" s="65"/>
      <c r="M166" s="65"/>
      <c r="N166" s="65"/>
      <c r="O166" s="65"/>
      <c r="P166" s="54"/>
      <c r="Q166" s="54"/>
      <c r="R166" s="54"/>
      <c r="S166" s="54"/>
      <c r="T166" s="54"/>
      <c r="U166" s="54"/>
      <c r="V166" s="54"/>
      <c r="W166" s="46"/>
      <c r="X166" s="46"/>
      <c r="Y166" s="6"/>
    </row>
    <row r="167" spans="2:25" ht="191.25" x14ac:dyDescent="0.25">
      <c r="B167" s="35" t="str">
        <f>'1 lentelė'!B167</f>
        <v>3.2.2.1.1.</v>
      </c>
      <c r="C167" s="35" t="str">
        <f>'1 lentelė'!C167</f>
        <v>R096630-470000-3207</v>
      </c>
      <c r="D167" s="35" t="str">
        <f>'1 lentelė'!D167</f>
        <v>Sveikos gyvensenos skatinimas Anykščių rajono savivaldybėje</v>
      </c>
      <c r="E167" s="62" t="s">
        <v>743</v>
      </c>
      <c r="F167" s="62" t="s">
        <v>802</v>
      </c>
      <c r="G167" s="62">
        <v>2100</v>
      </c>
      <c r="H167" s="62" t="s">
        <v>714</v>
      </c>
      <c r="I167" s="62" t="s">
        <v>803</v>
      </c>
      <c r="J167" s="62">
        <v>1</v>
      </c>
      <c r="K167" s="62"/>
      <c r="L167" s="60"/>
      <c r="M167" s="60"/>
      <c r="N167" s="60"/>
      <c r="O167" s="60"/>
      <c r="P167" s="29"/>
      <c r="Q167" s="58"/>
      <c r="R167" s="80"/>
      <c r="S167" s="80"/>
      <c r="T167" s="80"/>
      <c r="U167" s="80"/>
      <c r="V167" s="80"/>
      <c r="W167" s="46"/>
      <c r="X167" s="46"/>
      <c r="Y167" s="6"/>
    </row>
    <row r="168" spans="2:25" ht="191.25" x14ac:dyDescent="0.25">
      <c r="B168" s="35" t="str">
        <f>'1 lentelė'!B168</f>
        <v>3.2.2.1.2.</v>
      </c>
      <c r="C168" s="35" t="str">
        <f>'1 lentelė'!C168</f>
        <v>R096630-470000-3208</v>
      </c>
      <c r="D168" s="35" t="str">
        <f>'1 lentelė'!D168</f>
        <v>Sveikos gyvensenos skatinimas Molėtų rajono savivaldybėje</v>
      </c>
      <c r="E168" s="62" t="s">
        <v>743</v>
      </c>
      <c r="F168" s="62" t="s">
        <v>804</v>
      </c>
      <c r="G168" s="62">
        <v>1782</v>
      </c>
      <c r="H168" s="62"/>
      <c r="I168" s="62"/>
      <c r="J168" s="62"/>
      <c r="K168" s="62"/>
      <c r="L168" s="60"/>
      <c r="M168" s="60"/>
      <c r="N168" s="60"/>
      <c r="O168" s="60"/>
      <c r="P168" s="29"/>
      <c r="Q168" s="58"/>
      <c r="R168" s="80"/>
      <c r="S168" s="80"/>
      <c r="T168" s="80"/>
      <c r="U168" s="80"/>
      <c r="V168" s="80"/>
      <c r="W168" s="46"/>
      <c r="X168" s="46"/>
      <c r="Y168" s="6"/>
    </row>
    <row r="169" spans="2:25" ht="191.25" x14ac:dyDescent="0.25">
      <c r="B169" s="35" t="str">
        <f>'1 lentelė'!B169</f>
        <v>3.2.2.1.3.</v>
      </c>
      <c r="C169" s="35" t="str">
        <f>'1 lentelė'!C169</f>
        <v>R096630-470000-3209</v>
      </c>
      <c r="D169" s="35" t="str">
        <f>'1 lentelė'!D169</f>
        <v>Sveikos gyvensenos skatinimas Utenos rajone</v>
      </c>
      <c r="E169" s="62" t="s">
        <v>743</v>
      </c>
      <c r="F169" s="62" t="s">
        <v>805</v>
      </c>
      <c r="G169" s="62">
        <v>2488</v>
      </c>
      <c r="H169" s="62"/>
      <c r="I169" s="62"/>
      <c r="J169" s="62"/>
      <c r="K169" s="62"/>
      <c r="L169" s="60"/>
      <c r="M169" s="60"/>
      <c r="N169" s="60"/>
      <c r="O169" s="60"/>
      <c r="P169" s="29"/>
      <c r="Q169" s="58"/>
      <c r="R169" s="80"/>
      <c r="S169" s="80"/>
      <c r="T169" s="80"/>
      <c r="U169" s="80"/>
      <c r="V169" s="80"/>
      <c r="W169" s="46"/>
      <c r="X169" s="46"/>
      <c r="Y169" s="6"/>
    </row>
    <row r="170" spans="2:25" ht="191.25" x14ac:dyDescent="0.25">
      <c r="B170" s="35" t="str">
        <f>'1 lentelė'!B170</f>
        <v>3.2.2.1.4.</v>
      </c>
      <c r="C170" s="35" t="str">
        <f>'1 lentelė'!C170</f>
        <v>R096630-470000-3210</v>
      </c>
      <c r="D170" s="35" t="str">
        <f>'1 lentelė'!D170</f>
        <v>Sveikos gyvensenos skatinimas Zarasų rajono savivaldybėje</v>
      </c>
      <c r="E170" s="62" t="s">
        <v>743</v>
      </c>
      <c r="F170" s="62" t="s">
        <v>806</v>
      </c>
      <c r="G170" s="62">
        <v>1414</v>
      </c>
      <c r="H170" s="60"/>
      <c r="I170" s="60"/>
      <c r="J170" s="60"/>
      <c r="K170" s="60"/>
      <c r="L170" s="60"/>
      <c r="M170" s="60"/>
      <c r="N170" s="60"/>
      <c r="O170" s="60"/>
      <c r="P170" s="29"/>
      <c r="Q170" s="58"/>
      <c r="R170" s="80"/>
      <c r="S170" s="80"/>
      <c r="T170" s="80"/>
      <c r="U170" s="80"/>
      <c r="V170" s="80"/>
      <c r="W170" s="46"/>
      <c r="X170" s="46"/>
      <c r="Y170" s="6"/>
    </row>
    <row r="171" spans="2:25" ht="191.25" x14ac:dyDescent="0.25">
      <c r="B171" s="35" t="str">
        <f>'1 lentelė'!B171</f>
        <v>3.2.2.1.5.</v>
      </c>
      <c r="C171" s="35" t="str">
        <f>'1 lentelė'!C171</f>
        <v>R096630-470000-32011</v>
      </c>
      <c r="D171" s="35" t="str">
        <f>'1 lentelė'!D171</f>
        <v>Sveikos gyvensenos skatinimas Ignalinos rajone</v>
      </c>
      <c r="E171" s="62" t="s">
        <v>743</v>
      </c>
      <c r="F171" s="62" t="s">
        <v>807</v>
      </c>
      <c r="G171" s="32">
        <v>591</v>
      </c>
      <c r="H171" s="60"/>
      <c r="I171" s="60"/>
      <c r="J171" s="60"/>
      <c r="K171" s="60"/>
      <c r="L171" s="60"/>
      <c r="M171" s="60"/>
      <c r="N171" s="60"/>
      <c r="O171" s="60"/>
      <c r="P171" s="29"/>
      <c r="Q171" s="58"/>
      <c r="R171" s="80"/>
      <c r="S171" s="80"/>
      <c r="T171" s="80"/>
      <c r="U171" s="80"/>
      <c r="V171" s="80"/>
      <c r="W171" s="46"/>
      <c r="X171" s="46"/>
      <c r="Y171" s="6"/>
    </row>
    <row r="172" spans="2:25" ht="191.25" x14ac:dyDescent="0.25">
      <c r="B172" s="35" t="str">
        <f>'1 lentelė'!B172</f>
        <v>3.2.2.1.6.</v>
      </c>
      <c r="C172" s="35" t="str">
        <f>'1 lentelė'!C172</f>
        <v>R096630-470000-3212</v>
      </c>
      <c r="D172" s="35" t="str">
        <f>'1 lentelė'!D172</f>
        <v>Vaikų  sveikos  gyvensenos  skatinimas Visagino savivaldybėje</v>
      </c>
      <c r="E172" s="32" t="s">
        <v>743</v>
      </c>
      <c r="F172" s="32" t="s">
        <v>808</v>
      </c>
      <c r="G172" s="32">
        <v>1036</v>
      </c>
      <c r="H172" s="60"/>
      <c r="I172" s="60"/>
      <c r="J172" s="60"/>
      <c r="K172" s="60"/>
      <c r="L172" s="60"/>
      <c r="M172" s="60"/>
      <c r="N172" s="60"/>
      <c r="O172" s="60"/>
      <c r="P172" s="29"/>
      <c r="Q172" s="58"/>
      <c r="R172" s="80"/>
      <c r="S172" s="80"/>
      <c r="T172" s="80"/>
      <c r="U172" s="80"/>
      <c r="V172" s="80"/>
      <c r="W172" s="46"/>
      <c r="X172" s="46"/>
      <c r="Y172" s="6"/>
    </row>
    <row r="173" spans="2:25" ht="165.75" x14ac:dyDescent="0.25">
      <c r="B173" s="35" t="str">
        <f>'1 lentelė'!B173</f>
        <v>3.2.2.1.7.</v>
      </c>
      <c r="C173" s="35" t="str">
        <f>'1 lentelė'!C173</f>
        <v>R096630-470000-3236</v>
      </c>
      <c r="D173" s="35" t="str">
        <f>'1 lentelė'!D173</f>
        <v>Sveikos gyvensenos skatinimas Ignalinos rajone. II etapas</v>
      </c>
      <c r="E173" s="32" t="s">
        <v>743</v>
      </c>
      <c r="F173" s="32" t="s">
        <v>809</v>
      </c>
      <c r="G173" s="32">
        <v>219</v>
      </c>
      <c r="H173" s="60"/>
      <c r="I173" s="60"/>
      <c r="J173" s="60"/>
      <c r="K173" s="60"/>
      <c r="L173" s="60"/>
      <c r="M173" s="60"/>
      <c r="N173" s="60"/>
      <c r="O173" s="60"/>
      <c r="P173" s="29"/>
      <c r="Q173" s="58"/>
      <c r="R173" s="80"/>
      <c r="S173" s="80"/>
      <c r="T173" s="80"/>
      <c r="U173" s="80"/>
      <c r="V173" s="80"/>
      <c r="W173" s="46"/>
      <c r="X173" s="46"/>
      <c r="Y173" s="6"/>
    </row>
    <row r="174" spans="2:25" ht="105.75" customHeight="1" x14ac:dyDescent="0.25">
      <c r="B174" s="76" t="str">
        <f>'1 lentelė'!B174</f>
        <v>3.2.3</v>
      </c>
      <c r="C174" s="76"/>
      <c r="D174" s="76" t="str">
        <f>'1 lentelė'!D174</f>
        <v>Uždavinys: Plėtoti socialinių paslaugų infrastruktūrą ir socialinio būsto fondą bei didinti jų prieinamumą</v>
      </c>
      <c r="E174" s="76"/>
      <c r="F174" s="76"/>
      <c r="G174" s="76"/>
      <c r="H174" s="77"/>
      <c r="I174" s="77"/>
      <c r="J174" s="77"/>
      <c r="K174" s="76"/>
      <c r="L174" s="76"/>
      <c r="M174" s="77"/>
      <c r="N174" s="77"/>
      <c r="O174" s="77"/>
      <c r="P174" s="52"/>
      <c r="Q174" s="52"/>
      <c r="R174" s="52"/>
      <c r="S174" s="52"/>
      <c r="T174" s="52"/>
      <c r="U174" s="52"/>
      <c r="V174" s="52"/>
      <c r="W174" s="46"/>
      <c r="X174" s="46"/>
      <c r="Y174" s="6"/>
    </row>
    <row r="175" spans="2:25" ht="67.5" x14ac:dyDescent="0.25">
      <c r="B175" s="65" t="str">
        <f>'1 lentelė'!B175</f>
        <v>3.2.3.1</v>
      </c>
      <c r="C175" s="65"/>
      <c r="D175" s="98" t="str">
        <f>'1 lentelė'!D175</f>
        <v>Priemonė: Socialinių paslaugų infrastruktūros plėtra</v>
      </c>
      <c r="E175" s="65"/>
      <c r="F175" s="65"/>
      <c r="G175" s="65"/>
      <c r="H175" s="65"/>
      <c r="I175" s="65"/>
      <c r="J175" s="65"/>
      <c r="K175" s="65"/>
      <c r="L175" s="65"/>
      <c r="M175" s="65"/>
      <c r="N175" s="65"/>
      <c r="O175" s="65"/>
      <c r="P175" s="54"/>
      <c r="Q175" s="54"/>
      <c r="R175" s="54"/>
      <c r="S175" s="54"/>
      <c r="T175" s="54"/>
      <c r="U175" s="54"/>
      <c r="V175" s="54"/>
      <c r="W175" s="46"/>
      <c r="X175" s="46"/>
      <c r="Y175" s="6"/>
    </row>
    <row r="176" spans="2:25" ht="127.5" x14ac:dyDescent="0.25">
      <c r="B176" s="35" t="str">
        <f>'1 lentelė'!B176</f>
        <v>3.2.3.1.1</v>
      </c>
      <c r="C176" s="35" t="str">
        <f>'1 lentelė'!C176</f>
        <v>R094407-270000-3213</v>
      </c>
      <c r="D176" s="35" t="str">
        <f>'1 lentelė'!D176</f>
        <v>Anykščių rajono Svėdasų senelių globos namų modernizavimas</v>
      </c>
      <c r="E176" s="62" t="s">
        <v>738</v>
      </c>
      <c r="F176" s="62" t="s">
        <v>810</v>
      </c>
      <c r="G176" s="62">
        <v>1</v>
      </c>
      <c r="H176" s="62" t="s">
        <v>709</v>
      </c>
      <c r="I176" s="62" t="s">
        <v>811</v>
      </c>
      <c r="J176" s="62">
        <v>55</v>
      </c>
      <c r="K176" s="62" t="s">
        <v>749</v>
      </c>
      <c r="L176" s="62" t="s">
        <v>812</v>
      </c>
      <c r="M176" s="62">
        <v>40</v>
      </c>
      <c r="N176" s="60"/>
      <c r="O176" s="60"/>
      <c r="P176" s="29"/>
      <c r="Q176" s="58"/>
      <c r="R176" s="80"/>
      <c r="S176" s="80"/>
      <c r="T176" s="80"/>
      <c r="U176" s="80"/>
      <c r="V176" s="80"/>
      <c r="W176" s="46"/>
      <c r="X176" s="46"/>
      <c r="Y176" s="6"/>
    </row>
    <row r="177" spans="2:25" ht="127.5" x14ac:dyDescent="0.25">
      <c r="B177" s="35" t="str">
        <f>'1 lentelė'!B177</f>
        <v>3.2.3.1.2</v>
      </c>
      <c r="C177" s="35" t="str">
        <f>'1 lentelė'!C177</f>
        <v>R094407-270000-3214</v>
      </c>
      <c r="D177" s="35" t="str">
        <f>'1 lentelė'!D177</f>
        <v>Utenos rajono savivaldybės Leliūnų socialinės globos namų modernizavimas</v>
      </c>
      <c r="E177" s="62" t="s">
        <v>738</v>
      </c>
      <c r="F177" s="62" t="s">
        <v>810</v>
      </c>
      <c r="G177" s="62">
        <v>1</v>
      </c>
      <c r="H177" s="62" t="s">
        <v>709</v>
      </c>
      <c r="I177" s="62" t="s">
        <v>811</v>
      </c>
      <c r="J177" s="62">
        <v>43</v>
      </c>
      <c r="K177" s="62" t="s">
        <v>749</v>
      </c>
      <c r="L177" s="62" t="s">
        <v>812</v>
      </c>
      <c r="M177" s="62">
        <v>28</v>
      </c>
      <c r="N177" s="60"/>
      <c r="O177" s="60"/>
      <c r="P177" s="29"/>
      <c r="Q177" s="58"/>
      <c r="R177" s="80"/>
      <c r="S177" s="80"/>
      <c r="T177" s="80"/>
      <c r="U177" s="80"/>
      <c r="V177" s="80"/>
      <c r="W177" s="46"/>
      <c r="X177" s="46"/>
      <c r="Y177" s="6"/>
    </row>
    <row r="178" spans="2:25" ht="127.5" x14ac:dyDescent="0.25">
      <c r="B178" s="35" t="str">
        <f>'1 lentelė'!B178</f>
        <v>3.2.3.1.3</v>
      </c>
      <c r="C178" s="35" t="str">
        <f>'1 lentelė'!C178</f>
        <v>R094407-270000-3215</v>
      </c>
      <c r="D178" s="35" t="str">
        <f>'1 lentelė'!D178</f>
        <v>Zarasų rajono socialinių paslaugų centro nakvynės namų modernizavimas ir plėtra</v>
      </c>
      <c r="E178" s="62" t="s">
        <v>738</v>
      </c>
      <c r="F178" s="62" t="s">
        <v>810</v>
      </c>
      <c r="G178" s="62">
        <v>1</v>
      </c>
      <c r="H178" s="62" t="s">
        <v>709</v>
      </c>
      <c r="I178" s="62" t="s">
        <v>811</v>
      </c>
      <c r="J178" s="32">
        <v>0</v>
      </c>
      <c r="K178" s="62" t="s">
        <v>749</v>
      </c>
      <c r="L178" s="62" t="s">
        <v>812</v>
      </c>
      <c r="M178" s="62">
        <v>14</v>
      </c>
      <c r="N178" s="60"/>
      <c r="O178" s="60"/>
      <c r="P178" s="29"/>
      <c r="Q178" s="58"/>
      <c r="R178" s="80"/>
      <c r="S178" s="80"/>
      <c r="T178" s="80"/>
      <c r="U178" s="80"/>
      <c r="V178" s="80"/>
      <c r="W178" s="46"/>
      <c r="X178" s="46"/>
      <c r="Y178" s="6"/>
    </row>
    <row r="179" spans="2:25" ht="135.75" customHeight="1" x14ac:dyDescent="0.25">
      <c r="B179" s="35" t="str">
        <f>'1 lentelė'!B179</f>
        <v>3.2.3.1.4</v>
      </c>
      <c r="C179" s="35" t="str">
        <f>'1 lentelė'!C179</f>
        <v>R094407-270000-3216</v>
      </c>
      <c r="D179" s="35" t="str">
        <f>'1 lentelė'!D179</f>
        <v>Apleisto (nenaudojamo) buvusio visuomeninio pastato konversija ir pritaikymas savarankiško gyvenimo namų Visagine įkūrimas</v>
      </c>
      <c r="E179" s="62" t="s">
        <v>738</v>
      </c>
      <c r="F179" s="62" t="s">
        <v>810</v>
      </c>
      <c r="G179" s="62">
        <v>1</v>
      </c>
      <c r="H179" s="62" t="s">
        <v>709</v>
      </c>
      <c r="I179" s="62" t="s">
        <v>811</v>
      </c>
      <c r="J179" s="62">
        <v>20</v>
      </c>
      <c r="K179" s="62" t="s">
        <v>749</v>
      </c>
      <c r="L179" s="62" t="s">
        <v>812</v>
      </c>
      <c r="M179" s="62">
        <v>16</v>
      </c>
      <c r="N179" s="60"/>
      <c r="O179" s="60"/>
      <c r="P179" s="29"/>
      <c r="Q179" s="58"/>
      <c r="R179" s="80"/>
      <c r="S179" s="80"/>
      <c r="T179" s="80"/>
      <c r="U179" s="80"/>
      <c r="V179" s="80"/>
      <c r="W179" s="46"/>
      <c r="X179" s="46"/>
      <c r="Y179" s="6"/>
    </row>
    <row r="180" spans="2:25" ht="41.25" customHeight="1" x14ac:dyDescent="0.25">
      <c r="B180" s="65" t="str">
        <f>'1 lentelė'!B180</f>
        <v>3.2.3.2</v>
      </c>
      <c r="C180" s="65"/>
      <c r="D180" s="98" t="str">
        <f>'1 lentelė'!D180</f>
        <v>Priemonė: Socialinio būsto fondo plėtra</v>
      </c>
      <c r="E180" s="65"/>
      <c r="F180" s="65"/>
      <c r="G180" s="65"/>
      <c r="H180" s="65"/>
      <c r="I180" s="65"/>
      <c r="J180" s="65"/>
      <c r="K180" s="65"/>
      <c r="L180" s="65"/>
      <c r="M180" s="65"/>
      <c r="N180" s="65"/>
      <c r="O180" s="65"/>
      <c r="P180" s="54"/>
      <c r="Q180" s="54"/>
      <c r="R180" s="54"/>
      <c r="S180" s="54"/>
      <c r="T180" s="54"/>
      <c r="U180" s="54"/>
      <c r="V180" s="54"/>
      <c r="W180" s="6"/>
      <c r="X180" s="6"/>
      <c r="Y180" s="6"/>
    </row>
    <row r="181" spans="2:25" ht="60" customHeight="1" x14ac:dyDescent="0.25">
      <c r="B181" s="35" t="str">
        <f>'1 lentelė'!B181</f>
        <v>3.2.3.2.1</v>
      </c>
      <c r="C181" s="35" t="str">
        <f>'1 lentelė'!C181</f>
        <v>R094408-252600-3217</v>
      </c>
      <c r="D181" s="35" t="str">
        <f>'1 lentelė'!D181</f>
        <v>Socialinio būsto fondo plėtra Ignalinos rajono savivaldybėje</v>
      </c>
      <c r="E181" s="32" t="s">
        <v>739</v>
      </c>
      <c r="F181" s="32" t="s">
        <v>813</v>
      </c>
      <c r="G181" s="32">
        <v>21</v>
      </c>
      <c r="H181" s="60"/>
      <c r="I181" s="60"/>
      <c r="J181" s="60"/>
      <c r="K181" s="60"/>
      <c r="L181" s="60"/>
      <c r="M181" s="60"/>
      <c r="N181" s="60"/>
      <c r="O181" s="60"/>
      <c r="P181" s="29"/>
      <c r="Q181" s="58"/>
      <c r="R181" s="58"/>
      <c r="S181" s="58"/>
      <c r="T181" s="58"/>
      <c r="U181" s="58"/>
      <c r="V181" s="58"/>
      <c r="W181" s="6"/>
      <c r="X181" s="6"/>
      <c r="Y181" s="6"/>
    </row>
    <row r="182" spans="2:25" ht="105" customHeight="1" x14ac:dyDescent="0.25">
      <c r="B182" s="35" t="str">
        <f>'1 lentelė'!B182</f>
        <v>3.2.3.2.2</v>
      </c>
      <c r="C182" s="35" t="str">
        <f>'1 lentelė'!C182</f>
        <v>R094408-250000-3218</v>
      </c>
      <c r="D182" s="35" t="str">
        <f>'1 lentelė'!D182</f>
        <v>Bendrabučio tipo pastato, esančio Visagine,  Kosmoso 28, patalpų pritaikymas socialinio būsto įrengimui</v>
      </c>
      <c r="E182" s="60" t="s">
        <v>739</v>
      </c>
      <c r="F182" s="60" t="s">
        <v>813</v>
      </c>
      <c r="G182" s="29">
        <v>25</v>
      </c>
      <c r="H182" s="60"/>
      <c r="I182" s="60"/>
      <c r="J182" s="60"/>
      <c r="K182" s="60"/>
      <c r="L182" s="60"/>
      <c r="M182" s="60"/>
      <c r="N182" s="60"/>
      <c r="O182" s="60"/>
      <c r="P182" s="29"/>
      <c r="Q182" s="58"/>
      <c r="R182" s="58"/>
      <c r="S182" s="58"/>
      <c r="T182" s="58"/>
      <c r="U182" s="58"/>
      <c r="V182" s="58"/>
      <c r="W182" s="6"/>
      <c r="X182" s="6"/>
      <c r="Y182" s="6"/>
    </row>
    <row r="183" spans="2:25" ht="61.5" customHeight="1" x14ac:dyDescent="0.25">
      <c r="B183" s="35" t="str">
        <f>'1 lentelė'!B183</f>
        <v>3.2.3.2.3</v>
      </c>
      <c r="C183" s="35" t="str">
        <f>'1 lentelė'!C183</f>
        <v>R094408-250000-3219</v>
      </c>
      <c r="D183" s="35" t="str">
        <f>'1 lentelė'!D183</f>
        <v>Socialinio būsto fondo plėtra Anykščių rajono savivaldybėje</v>
      </c>
      <c r="E183" s="60" t="s">
        <v>739</v>
      </c>
      <c r="F183" s="60" t="s">
        <v>813</v>
      </c>
      <c r="G183" s="32">
        <v>20</v>
      </c>
      <c r="H183" s="60"/>
      <c r="I183" s="60"/>
      <c r="J183" s="60"/>
      <c r="K183" s="60"/>
      <c r="L183" s="60"/>
      <c r="M183" s="60"/>
      <c r="N183" s="60"/>
      <c r="O183" s="60"/>
      <c r="P183" s="29"/>
      <c r="Q183" s="58"/>
      <c r="R183" s="58"/>
      <c r="S183" s="58"/>
      <c r="T183" s="58"/>
      <c r="U183" s="58"/>
      <c r="V183" s="58"/>
      <c r="W183" s="6"/>
      <c r="X183" s="6"/>
      <c r="Y183" s="6"/>
    </row>
    <row r="184" spans="2:25" ht="57" customHeight="1" x14ac:dyDescent="0.25">
      <c r="B184" s="35" t="str">
        <f>'1 lentelė'!B184</f>
        <v>3.2.3.2.4</v>
      </c>
      <c r="C184" s="35" t="str">
        <f>'1 lentelė'!C184</f>
        <v>R094408-262500-3220</v>
      </c>
      <c r="D184" s="35" t="str">
        <f>'1 lentelė'!D184</f>
        <v>Socialinio būsto fondo plėtra Molėtų rajono savivaldybėje</v>
      </c>
      <c r="E184" s="60" t="s">
        <v>739</v>
      </c>
      <c r="F184" s="60" t="s">
        <v>813</v>
      </c>
      <c r="G184" s="32">
        <v>21</v>
      </c>
      <c r="H184" s="60"/>
      <c r="I184" s="60"/>
      <c r="J184" s="60"/>
      <c r="K184" s="60"/>
      <c r="L184" s="60"/>
      <c r="M184" s="60"/>
      <c r="N184" s="60"/>
      <c r="O184" s="60"/>
      <c r="P184" s="29"/>
      <c r="Q184" s="58"/>
      <c r="R184" s="58"/>
      <c r="S184" s="58"/>
      <c r="T184" s="58"/>
      <c r="U184" s="58"/>
      <c r="V184" s="58"/>
      <c r="W184" s="6"/>
      <c r="X184" s="6"/>
      <c r="Y184" s="6"/>
    </row>
    <row r="185" spans="2:25" ht="54.75" customHeight="1" x14ac:dyDescent="0.25">
      <c r="B185" s="35" t="str">
        <f>'1 lentelė'!B185</f>
        <v>3.2.3.2.5</v>
      </c>
      <c r="C185" s="35" t="str">
        <f>'1 lentelė'!C185</f>
        <v>R094408-260000-3221</v>
      </c>
      <c r="D185" s="35" t="str">
        <f>'1 lentelė'!D185</f>
        <v>Socialinio būsto fondo plėtra Zarasų rajono savivaldybėje</v>
      </c>
      <c r="E185" s="32" t="s">
        <v>739</v>
      </c>
      <c r="F185" s="32" t="s">
        <v>813</v>
      </c>
      <c r="G185" s="32">
        <v>31</v>
      </c>
      <c r="H185" s="32"/>
      <c r="I185" s="60"/>
      <c r="J185" s="60"/>
      <c r="K185" s="60"/>
      <c r="L185" s="60"/>
      <c r="M185" s="60"/>
      <c r="N185" s="60"/>
      <c r="O185" s="60"/>
      <c r="P185" s="29"/>
      <c r="Q185" s="58"/>
      <c r="R185" s="58"/>
      <c r="S185" s="58"/>
      <c r="T185" s="58"/>
      <c r="U185" s="58"/>
      <c r="V185" s="58"/>
      <c r="W185" s="6"/>
      <c r="X185" s="6"/>
      <c r="Y185" s="6"/>
    </row>
    <row r="186" spans="2:25" ht="59.25" customHeight="1" x14ac:dyDescent="0.25">
      <c r="B186" s="35" t="str">
        <f>'1 lentelė'!B186</f>
        <v>3.2.3.2.6</v>
      </c>
      <c r="C186" s="35" t="str">
        <f>'1 lentelė'!C186</f>
        <v>R094408-260000-3222</v>
      </c>
      <c r="D186" s="35" t="str">
        <f>'1 lentelė'!D186</f>
        <v>Socialinio būsto fondo plėtra Utenos rajono savivaldybėje</v>
      </c>
      <c r="E186" s="62" t="s">
        <v>739</v>
      </c>
      <c r="F186" s="62" t="s">
        <v>813</v>
      </c>
      <c r="G186" s="62">
        <v>20</v>
      </c>
      <c r="H186" s="60"/>
      <c r="I186" s="60"/>
      <c r="J186" s="60"/>
      <c r="K186" s="60"/>
      <c r="L186" s="60"/>
      <c r="M186" s="60"/>
      <c r="N186" s="60"/>
      <c r="O186" s="60"/>
      <c r="P186" s="29"/>
      <c r="Q186" s="58"/>
      <c r="R186" s="58"/>
      <c r="S186" s="58"/>
      <c r="T186" s="58"/>
      <c r="U186" s="58"/>
      <c r="V186" s="58"/>
      <c r="W186" s="6"/>
      <c r="X186" s="6"/>
      <c r="Y186" s="6"/>
    </row>
    <row r="187" spans="2:25" ht="52.5" customHeight="1" x14ac:dyDescent="0.25">
      <c r="B187" s="76" t="str">
        <f>'1 lentelė'!B187</f>
        <v>3.2.4</v>
      </c>
      <c r="C187" s="76"/>
      <c r="D187" s="76" t="str">
        <f>'1 lentelė'!D187</f>
        <v>Uždavinys: Plėtoti kultūros paslaugas ir infrastruktūrą</v>
      </c>
      <c r="E187" s="76"/>
      <c r="F187" s="76"/>
      <c r="G187" s="76"/>
      <c r="H187" s="77"/>
      <c r="I187" s="77"/>
      <c r="J187" s="77"/>
      <c r="K187" s="76"/>
      <c r="L187" s="76"/>
      <c r="M187" s="77"/>
      <c r="N187" s="77"/>
      <c r="O187" s="77"/>
      <c r="P187" s="52"/>
      <c r="Q187" s="52"/>
      <c r="R187" s="52"/>
      <c r="S187" s="52"/>
      <c r="T187" s="52"/>
      <c r="U187" s="52"/>
      <c r="V187" s="52"/>
      <c r="W187" s="6"/>
      <c r="X187" s="6"/>
      <c r="Y187" s="6"/>
    </row>
    <row r="188" spans="2:25" ht="66.75" customHeight="1" x14ac:dyDescent="0.25">
      <c r="B188" s="65" t="str">
        <f>'1 lentelė'!B188</f>
        <v>3.2.4.1</v>
      </c>
      <c r="C188" s="65"/>
      <c r="D188" s="98" t="str">
        <f>'1 lentelė'!D188</f>
        <v>Priemonė: Modernizuoti savivaldybių kultūros infrastuktūrą</v>
      </c>
      <c r="E188" s="65"/>
      <c r="F188" s="65"/>
      <c r="G188" s="65"/>
      <c r="H188" s="65"/>
      <c r="I188" s="65"/>
      <c r="J188" s="65"/>
      <c r="K188" s="65"/>
      <c r="L188" s="65"/>
      <c r="M188" s="65"/>
      <c r="N188" s="65"/>
      <c r="O188" s="65"/>
      <c r="P188" s="54"/>
      <c r="Q188" s="54"/>
      <c r="R188" s="54"/>
      <c r="S188" s="54"/>
      <c r="T188" s="54"/>
      <c r="U188" s="54"/>
      <c r="V188" s="54"/>
      <c r="W188" s="6"/>
      <c r="X188" s="6"/>
      <c r="Y188" s="6"/>
    </row>
    <row r="189" spans="2:25" ht="114" customHeight="1" x14ac:dyDescent="0.25">
      <c r="B189" s="35" t="str">
        <f>'1 lentelė'!B189</f>
        <v>3.2.4.1.1</v>
      </c>
      <c r="C189" s="35" t="str">
        <f>'1 lentelė'!C189</f>
        <v>R093305-330000-3223</v>
      </c>
      <c r="D189" s="35" t="str">
        <f>'1 lentelė'!D189</f>
        <v xml:space="preserve">Ignalinos rajono savivaldybės viešosios bibliotekos infrastruktūros pritaikymas vietos bendruomenės poreikiams </v>
      </c>
      <c r="E189" s="62" t="s">
        <v>708</v>
      </c>
      <c r="F189" s="62" t="s">
        <v>814</v>
      </c>
      <c r="G189" s="62">
        <v>1</v>
      </c>
      <c r="H189" s="60"/>
      <c r="I189" s="60"/>
      <c r="J189" s="60"/>
      <c r="K189" s="60"/>
      <c r="L189" s="60"/>
      <c r="M189" s="60"/>
      <c r="N189" s="60"/>
      <c r="O189" s="60"/>
      <c r="P189" s="29"/>
      <c r="Q189" s="58"/>
      <c r="R189" s="58"/>
      <c r="S189" s="58"/>
      <c r="T189" s="58"/>
      <c r="U189" s="58"/>
      <c r="V189" s="58"/>
      <c r="W189" s="6"/>
      <c r="X189" s="6"/>
      <c r="Y189" s="6"/>
    </row>
    <row r="190" spans="2:25" ht="67.5" customHeight="1" x14ac:dyDescent="0.25">
      <c r="B190" s="35" t="str">
        <f>'1 lentelė'!B190</f>
        <v>3.2.4.1.2</v>
      </c>
      <c r="C190" s="35" t="str">
        <f>'1 lentelė'!C190</f>
        <v>R093305-334300-3224</v>
      </c>
      <c r="D190" s="35" t="str">
        <f>'1 lentelė'!D190</f>
        <v>Renginių infrastruktūros atnaujinimas Zarasų miesto Didžiojoje saloje</v>
      </c>
      <c r="E190" s="62" t="s">
        <v>708</v>
      </c>
      <c r="F190" s="62" t="s">
        <v>814</v>
      </c>
      <c r="G190" s="62">
        <v>1</v>
      </c>
      <c r="H190" s="60"/>
      <c r="I190" s="60"/>
      <c r="J190" s="60"/>
      <c r="K190" s="60"/>
      <c r="L190" s="60"/>
      <c r="M190" s="60"/>
      <c r="N190" s="60"/>
      <c r="O190" s="60"/>
      <c r="P190" s="29"/>
      <c r="Q190" s="58"/>
      <c r="R190" s="58"/>
      <c r="S190" s="58"/>
      <c r="T190" s="58"/>
      <c r="U190" s="58"/>
      <c r="V190" s="58"/>
      <c r="W190" s="6"/>
      <c r="X190" s="6"/>
      <c r="Y190" s="6"/>
    </row>
    <row r="191" spans="2:25" ht="90.75" customHeight="1" x14ac:dyDescent="0.25">
      <c r="B191" s="35" t="str">
        <f>'1 lentelė'!B191</f>
        <v>3.2.4.1.3</v>
      </c>
      <c r="C191" s="35" t="str">
        <f>'1 lentelė'!C191</f>
        <v>R093305-330000-3225</v>
      </c>
      <c r="D191" s="35" t="str">
        <f>'1 lentelė'!D191</f>
        <v>Molėtų miesto laisvalaikio ir pramogų infrastruktūros atnaujinimas ir plėtra Labanoro g. 1b, Molėtai</v>
      </c>
      <c r="E191" s="62" t="s">
        <v>708</v>
      </c>
      <c r="F191" s="62" t="s">
        <v>814</v>
      </c>
      <c r="G191" s="62">
        <v>1</v>
      </c>
      <c r="H191" s="60"/>
      <c r="I191" s="60"/>
      <c r="J191" s="60"/>
      <c r="K191" s="60"/>
      <c r="L191" s="60"/>
      <c r="M191" s="60"/>
      <c r="N191" s="60"/>
      <c r="O191" s="60"/>
      <c r="P191" s="29"/>
      <c r="Q191" s="58"/>
      <c r="R191" s="58"/>
      <c r="S191" s="58"/>
      <c r="T191" s="58"/>
      <c r="U191" s="58"/>
      <c r="V191" s="58"/>
      <c r="W191" s="6"/>
      <c r="X191" s="6"/>
      <c r="Y191" s="6"/>
    </row>
    <row r="192" spans="2:25" ht="178.5" customHeight="1" x14ac:dyDescent="0.25">
      <c r="B192" s="35" t="str">
        <f>'1 lentelė'!B192</f>
        <v>3.2.4.1.4</v>
      </c>
      <c r="C192" s="35" t="str">
        <f>'1 lentelė'!C192</f>
        <v>R093305-330000-3226</v>
      </c>
      <c r="D192" s="35" t="str">
        <f>'1 lentelė'!D192</f>
        <v>Buvusios Sedulinos mokyklos pastato pritaikymas Visagino kultūros centro ir bendruomenės reikmėms, įrengiant Kultūros, turizmo ir kūrybinio verslo miestą po vienu stogu.</v>
      </c>
      <c r="E192" s="62" t="s">
        <v>708</v>
      </c>
      <c r="F192" s="62" t="s">
        <v>814</v>
      </c>
      <c r="G192" s="62">
        <v>1</v>
      </c>
      <c r="H192" s="60"/>
      <c r="I192" s="60"/>
      <c r="J192" s="60"/>
      <c r="K192" s="60"/>
      <c r="L192" s="60"/>
      <c r="M192" s="60"/>
      <c r="N192" s="60"/>
      <c r="O192" s="60"/>
      <c r="P192" s="29"/>
      <c r="Q192" s="58"/>
      <c r="R192" s="58"/>
      <c r="S192" s="58"/>
      <c r="T192" s="58"/>
      <c r="U192" s="58"/>
      <c r="V192" s="58"/>
      <c r="W192" s="6"/>
      <c r="X192" s="6"/>
      <c r="Y192" s="6"/>
    </row>
    <row r="193" spans="2:25" ht="78" customHeight="1" x14ac:dyDescent="0.25">
      <c r="B193" s="35" t="str">
        <f>'1 lentelė'!B193</f>
        <v>3.2.4.1.5</v>
      </c>
      <c r="C193" s="35" t="str">
        <f>'1 lentelė'!C193</f>
        <v>R093305-330000-3227</v>
      </c>
      <c r="D193" s="35" t="str">
        <f>'1 lentelė'!D193</f>
        <v>Lietuvos etnokosmologijos muziejaus paslaugų plėtros baigiamasis etapas</v>
      </c>
      <c r="E193" s="62" t="s">
        <v>708</v>
      </c>
      <c r="F193" s="62" t="s">
        <v>814</v>
      </c>
      <c r="G193" s="62">
        <v>1</v>
      </c>
      <c r="H193" s="60"/>
      <c r="I193" s="60"/>
      <c r="J193" s="60"/>
      <c r="K193" s="60"/>
      <c r="L193" s="60"/>
      <c r="M193" s="60"/>
      <c r="N193" s="60"/>
      <c r="O193" s="60"/>
      <c r="P193" s="29"/>
      <c r="Q193" s="58"/>
      <c r="R193" s="58"/>
      <c r="S193" s="58"/>
      <c r="T193" s="58"/>
      <c r="U193" s="58"/>
      <c r="V193" s="58"/>
      <c r="W193" s="6"/>
      <c r="X193" s="6"/>
      <c r="Y193" s="6"/>
    </row>
    <row r="194" spans="2:25" ht="63" customHeight="1" x14ac:dyDescent="0.25">
      <c r="B194" s="35" t="str">
        <f>'1 lentelė'!B194</f>
        <v>3.2.4.1.6</v>
      </c>
      <c r="C194" s="35" t="str">
        <f>'1 lentelė'!C194</f>
        <v>R093305-330000-3228</v>
      </c>
      <c r="D194" s="35" t="str">
        <f>'1 lentelė'!D194</f>
        <v>Utenos A. ir M. Miškinių viešosios bibliotekos modernizavimas</v>
      </c>
      <c r="E194" s="62" t="s">
        <v>708</v>
      </c>
      <c r="F194" s="62" t="s">
        <v>814</v>
      </c>
      <c r="G194" s="62">
        <v>1</v>
      </c>
      <c r="H194" s="60"/>
      <c r="I194" s="60"/>
      <c r="J194" s="60"/>
      <c r="K194" s="60"/>
      <c r="L194" s="60"/>
      <c r="M194" s="60"/>
      <c r="N194" s="60"/>
      <c r="O194" s="60"/>
      <c r="P194" s="29"/>
      <c r="Q194" s="58"/>
      <c r="R194" s="58"/>
      <c r="S194" s="58"/>
      <c r="T194" s="58"/>
      <c r="U194" s="58"/>
      <c r="V194" s="58"/>
      <c r="W194" s="6"/>
      <c r="X194" s="6"/>
      <c r="Y194" s="6"/>
    </row>
    <row r="195" spans="2:25" ht="45" customHeight="1" x14ac:dyDescent="0.25">
      <c r="B195" s="76" t="str">
        <f>'1 lentelė'!B195</f>
        <v>3.2.5</v>
      </c>
      <c r="C195" s="76"/>
      <c r="D195" s="76" t="str">
        <f>'1 lentelė'!D195</f>
        <v>Uždavinys: Gerinti viešąjį valdymą</v>
      </c>
      <c r="E195" s="76"/>
      <c r="F195" s="77"/>
      <c r="G195" s="77"/>
      <c r="H195" s="76"/>
      <c r="I195" s="76"/>
      <c r="J195" s="77"/>
      <c r="K195" s="77"/>
      <c r="L195" s="76"/>
      <c r="M195" s="76"/>
      <c r="N195" s="77"/>
      <c r="O195" s="77"/>
      <c r="P195" s="52"/>
      <c r="Q195" s="52"/>
      <c r="R195" s="52"/>
      <c r="S195" s="52"/>
      <c r="T195" s="52"/>
      <c r="U195" s="52"/>
      <c r="V195" s="52"/>
      <c r="W195" s="6"/>
      <c r="X195" s="6"/>
      <c r="Y195" s="6"/>
    </row>
    <row r="196" spans="2:25" ht="95.25" customHeight="1" x14ac:dyDescent="0.25">
      <c r="B196" s="65" t="str">
        <f>'1 lentelė'!B196</f>
        <v>3.2.5.1</v>
      </c>
      <c r="C196" s="65"/>
      <c r="D196" s="98" t="str">
        <f>'1 lentelė'!D196</f>
        <v>Priemonė: Paslaugų ir asmenų aptarnavimo kokybės gerinimas savivaldybėse</v>
      </c>
      <c r="E196" s="65"/>
      <c r="F196" s="65"/>
      <c r="G196" s="65"/>
      <c r="H196" s="65"/>
      <c r="I196" s="65"/>
      <c r="J196" s="65"/>
      <c r="K196" s="65"/>
      <c r="L196" s="65"/>
      <c r="M196" s="65"/>
      <c r="N196" s="65"/>
      <c r="O196" s="65"/>
      <c r="P196" s="54"/>
      <c r="Q196" s="54"/>
      <c r="R196" s="54"/>
      <c r="S196" s="54"/>
      <c r="T196" s="54"/>
      <c r="U196" s="54"/>
      <c r="V196" s="54"/>
      <c r="W196" s="6"/>
      <c r="X196" s="6"/>
      <c r="Y196" s="6"/>
    </row>
    <row r="197" spans="2:25" ht="270" customHeight="1" x14ac:dyDescent="0.25">
      <c r="B197" s="35" t="str">
        <f>'1 lentelė'!B197</f>
        <v>3.2.5.1.1</v>
      </c>
      <c r="C197" s="35" t="str">
        <f>'1 lentelė'!C197</f>
        <v>R099920-490000-3229</v>
      </c>
      <c r="D197" s="35" t="str">
        <f>'1 lentelė'!D197</f>
        <v>Paslaugų ir asmenų aptarnavimo kokybės gerinimas Visagino  savivaldybėje</v>
      </c>
      <c r="E197" s="62" t="s">
        <v>745</v>
      </c>
      <c r="F197" s="62" t="s">
        <v>815</v>
      </c>
      <c r="G197" s="32">
        <v>1</v>
      </c>
      <c r="H197" s="62" t="s">
        <v>746</v>
      </c>
      <c r="I197" s="62" t="s">
        <v>816</v>
      </c>
      <c r="J197" s="32">
        <v>75</v>
      </c>
      <c r="K197" s="62" t="s">
        <v>723</v>
      </c>
      <c r="L197" s="62" t="s">
        <v>817</v>
      </c>
      <c r="M197" s="62">
        <v>1</v>
      </c>
      <c r="N197" s="32"/>
      <c r="O197" s="32"/>
      <c r="P197" s="32"/>
      <c r="Q197" s="81"/>
      <c r="R197" s="81"/>
      <c r="S197" s="81"/>
      <c r="T197" s="81"/>
      <c r="U197" s="81"/>
      <c r="V197" s="81"/>
      <c r="W197" s="33"/>
      <c r="X197" s="33"/>
      <c r="Y197" s="33"/>
    </row>
    <row r="198" spans="2:25" ht="271.5" customHeight="1" x14ac:dyDescent="0.25">
      <c r="B198" s="35" t="str">
        <f>'1 lentelė'!B198</f>
        <v>3.2.5.1.2</v>
      </c>
      <c r="C198" s="35" t="str">
        <f>'1 lentelė'!C198</f>
        <v>R099920-490000-3230</v>
      </c>
      <c r="D198" s="35" t="str">
        <f>'1 lentelė'!D198</f>
        <v>Paslaugų ir asmenų aptarnavimo kokybės gerinimas Molėtų rajono savivaldybėje</v>
      </c>
      <c r="E198" s="62" t="s">
        <v>745</v>
      </c>
      <c r="F198" s="62" t="s">
        <v>815</v>
      </c>
      <c r="G198" s="62">
        <v>1</v>
      </c>
      <c r="H198" s="62" t="s">
        <v>746</v>
      </c>
      <c r="I198" s="62" t="s">
        <v>816</v>
      </c>
      <c r="J198" s="32">
        <v>40</v>
      </c>
      <c r="K198" s="79"/>
      <c r="L198" s="79"/>
      <c r="M198" s="78"/>
      <c r="N198" s="78"/>
      <c r="O198" s="78"/>
      <c r="P198" s="78"/>
      <c r="Q198" s="81"/>
      <c r="R198" s="81"/>
      <c r="S198" s="81"/>
      <c r="T198" s="81"/>
      <c r="U198" s="81"/>
      <c r="V198" s="81"/>
      <c r="W198" s="33"/>
      <c r="X198" s="33"/>
      <c r="Y198" s="33"/>
    </row>
    <row r="199" spans="2:25" ht="293.25" x14ac:dyDescent="0.25">
      <c r="B199" s="35" t="str">
        <f>'1 lentelė'!B199</f>
        <v xml:space="preserve"> 3.2.5.1.3</v>
      </c>
      <c r="C199" s="35" t="str">
        <f>'1 lentelė'!C199</f>
        <v>R099920-490000-3231</v>
      </c>
      <c r="D199" s="35" t="str">
        <f>'1 lentelė'!D199</f>
        <v>Paslaugų ir asmenų aptarnavimo kokybės gerinimas Zarasų rajono savivaldybėje</v>
      </c>
      <c r="E199" s="62" t="s">
        <v>745</v>
      </c>
      <c r="F199" s="62" t="s">
        <v>815</v>
      </c>
      <c r="G199" s="62">
        <v>13</v>
      </c>
      <c r="H199" s="62" t="s">
        <v>746</v>
      </c>
      <c r="I199" s="62" t="s">
        <v>816</v>
      </c>
      <c r="J199" s="62">
        <v>25</v>
      </c>
      <c r="K199" s="62" t="s">
        <v>723</v>
      </c>
      <c r="L199" s="62" t="s">
        <v>817</v>
      </c>
      <c r="M199" s="62">
        <v>1</v>
      </c>
      <c r="N199" s="78"/>
      <c r="O199" s="78"/>
      <c r="P199" s="78"/>
      <c r="Q199" s="81"/>
      <c r="R199" s="81"/>
      <c r="S199" s="81"/>
      <c r="T199" s="81"/>
      <c r="U199" s="81"/>
      <c r="V199" s="81"/>
      <c r="W199" s="33"/>
      <c r="X199" s="33"/>
      <c r="Y199" s="33"/>
    </row>
    <row r="200" spans="2:25" ht="269.25" customHeight="1" x14ac:dyDescent="0.25">
      <c r="B200" s="35" t="str">
        <f>'1 lentelė'!B200</f>
        <v>3.2.5.1.4</v>
      </c>
      <c r="C200" s="35" t="str">
        <f>'1 lentelė'!C200</f>
        <v>R099920-490000-3232</v>
      </c>
      <c r="D200" s="35" t="str">
        <f>'1 lentelė'!D200</f>
        <v>Paslaugų ir asmenų aptarnavimo kokybės gerinimas Utenos rajono savivaldybėje, I etapas</v>
      </c>
      <c r="E200" s="62" t="s">
        <v>745</v>
      </c>
      <c r="F200" s="62" t="s">
        <v>815</v>
      </c>
      <c r="G200" s="62">
        <v>3</v>
      </c>
      <c r="H200" s="62" t="s">
        <v>746</v>
      </c>
      <c r="I200" s="62" t="s">
        <v>818</v>
      </c>
      <c r="J200" s="62">
        <v>15</v>
      </c>
      <c r="K200" s="62" t="s">
        <v>220</v>
      </c>
      <c r="L200" s="62"/>
      <c r="M200" s="62"/>
      <c r="N200" s="78"/>
      <c r="O200" s="78"/>
      <c r="P200" s="78"/>
      <c r="Q200" s="81"/>
      <c r="R200" s="81"/>
      <c r="S200" s="81"/>
      <c r="T200" s="81"/>
      <c r="U200" s="81"/>
      <c r="V200" s="81"/>
      <c r="W200" s="33"/>
      <c r="X200" s="33"/>
      <c r="Y200" s="33"/>
    </row>
    <row r="201" spans="2:25" ht="268.5" customHeight="1" x14ac:dyDescent="0.25">
      <c r="B201" s="35" t="str">
        <f>'1 lentelė'!B201</f>
        <v xml:space="preserve"> 3.2.5.1.5</v>
      </c>
      <c r="C201" s="35" t="str">
        <f>'1 lentelė'!C201</f>
        <v>R099920-490000-3233</v>
      </c>
      <c r="D201" s="35" t="str">
        <f>'1 lentelė'!D201</f>
        <v>Paslaugų ir asmenų aptarnavimo kokybės gerinimas Anykščių savivaldybėje</v>
      </c>
      <c r="E201" s="62" t="s">
        <v>745</v>
      </c>
      <c r="F201" s="62" t="s">
        <v>815</v>
      </c>
      <c r="G201" s="62">
        <v>2</v>
      </c>
      <c r="H201" s="62" t="s">
        <v>746</v>
      </c>
      <c r="I201" s="62" t="s">
        <v>818</v>
      </c>
      <c r="J201" s="32">
        <v>36</v>
      </c>
      <c r="K201" s="62" t="s">
        <v>723</v>
      </c>
      <c r="L201" s="62" t="s">
        <v>817</v>
      </c>
      <c r="M201" s="62">
        <v>1</v>
      </c>
      <c r="N201" s="78"/>
      <c r="O201" s="78"/>
      <c r="P201" s="78"/>
      <c r="Q201" s="81"/>
      <c r="R201" s="81"/>
      <c r="S201" s="81"/>
      <c r="T201" s="81"/>
      <c r="U201" s="81"/>
      <c r="V201" s="81"/>
      <c r="W201" s="33"/>
      <c r="X201" s="33"/>
      <c r="Y201" s="33"/>
    </row>
    <row r="202" spans="2:25" ht="293.25" x14ac:dyDescent="0.25">
      <c r="B202" s="35" t="str">
        <f>'1 lentelė'!B202</f>
        <v xml:space="preserve"> 3.2.5.1.6</v>
      </c>
      <c r="C202" s="35" t="str">
        <f>'1 lentelė'!C202</f>
        <v>R099920-490000-3234</v>
      </c>
      <c r="D202" s="35" t="str">
        <f>'1 lentelė'!D202</f>
        <v>Paslaugų ir asmenų aptarnavimo kokybės gerinimas Ignalinos rajono savivaldybėje</v>
      </c>
      <c r="E202" s="62" t="s">
        <v>745</v>
      </c>
      <c r="F202" s="62" t="s">
        <v>815</v>
      </c>
      <c r="G202" s="62">
        <v>2</v>
      </c>
      <c r="H202" s="62" t="s">
        <v>746</v>
      </c>
      <c r="I202" s="62" t="s">
        <v>818</v>
      </c>
      <c r="J202" s="32">
        <v>85</v>
      </c>
      <c r="K202" s="32" t="s">
        <v>723</v>
      </c>
      <c r="L202" s="32" t="s">
        <v>817</v>
      </c>
      <c r="M202" s="32">
        <v>1</v>
      </c>
      <c r="N202" s="32"/>
      <c r="O202" s="32"/>
      <c r="P202" s="32"/>
      <c r="Q202" s="32"/>
      <c r="R202" s="32"/>
      <c r="S202" s="32"/>
      <c r="T202" s="81"/>
      <c r="U202" s="81"/>
      <c r="V202" s="81"/>
      <c r="W202" s="33"/>
      <c r="X202" s="33"/>
      <c r="Y202" s="33"/>
    </row>
    <row r="203" spans="2:25" ht="293.25" x14ac:dyDescent="0.25">
      <c r="B203" s="35" t="str">
        <f>'1 lentelė'!B203</f>
        <v>3.2.5.1.8</v>
      </c>
      <c r="C203" s="35" t="str">
        <f>'1 lentelė'!C203</f>
        <v>R099920-490000-3236</v>
      </c>
      <c r="D203" s="35" t="str">
        <f>'1 lentelė'!D203</f>
        <v>Paslaugų ir asmenų aptarnavimo kokybės gerinimas Utenos rajono seniūnijose</v>
      </c>
      <c r="E203" s="32" t="s">
        <v>745</v>
      </c>
      <c r="F203" s="29" t="s">
        <v>815</v>
      </c>
      <c r="G203" s="29">
        <v>10</v>
      </c>
      <c r="H203" s="32" t="s">
        <v>746</v>
      </c>
      <c r="I203" s="32" t="s">
        <v>818</v>
      </c>
      <c r="J203" s="29">
        <v>20</v>
      </c>
      <c r="K203" s="66"/>
      <c r="L203" s="66"/>
      <c r="M203" s="66"/>
      <c r="N203" s="66"/>
      <c r="O203" s="66"/>
      <c r="P203" s="66"/>
      <c r="Q203" s="118"/>
      <c r="R203" s="118"/>
      <c r="S203" s="118"/>
      <c r="T203" s="118"/>
      <c r="U203" s="118"/>
      <c r="V203" s="118"/>
      <c r="W203" s="6"/>
      <c r="X203" s="6"/>
      <c r="Y203" s="6"/>
    </row>
    <row r="204" spans="2:25" hidden="1" x14ac:dyDescent="0.25">
      <c r="G204" s="90">
        <f>SUBTOTAL(9,G9:G203)</f>
        <v>994302.66899999976</v>
      </c>
      <c r="H204" s="90"/>
      <c r="I204" s="90"/>
      <c r="J204" s="90">
        <f>SUBTOTAL(9,J9:J202)</f>
        <v>14079.357999999998</v>
      </c>
      <c r="K204" s="90"/>
      <c r="L204" s="90"/>
      <c r="M204" s="90">
        <f>SUBTOTAL(9,M9:M202)</f>
        <v>3444.886</v>
      </c>
      <c r="N204" s="90"/>
      <c r="O204" s="90"/>
      <c r="P204" s="90">
        <f>SUBTOTAL(9,P9:P202)</f>
        <v>1423.74</v>
      </c>
      <c r="Q204" s="90"/>
      <c r="R204" s="90"/>
      <c r="S204" s="90">
        <f>SUBTOTAL(9,S9:S202)</f>
        <v>1123</v>
      </c>
      <c r="T204" s="90"/>
      <c r="U204" s="90"/>
      <c r="V204" s="90">
        <f>SUBTOTAL(9,V9:V202)</f>
        <v>2221</v>
      </c>
    </row>
    <row r="209" spans="2:22" ht="10.5" customHeight="1" x14ac:dyDescent="0.25"/>
    <row r="213" spans="2:22" hidden="1" x14ac:dyDescent="0.25">
      <c r="B213" s="1" t="s">
        <v>940</v>
      </c>
      <c r="G213" s="90">
        <f>SUBTOTAL(9,G9:G203)</f>
        <v>994302.66899999976</v>
      </c>
      <c r="H213" s="90"/>
      <c r="I213" s="90"/>
      <c r="J213" s="90">
        <f>SUBTOTAL(9,J9:J202)</f>
        <v>14079.357999999998</v>
      </c>
      <c r="K213" s="90"/>
      <c r="L213" s="90"/>
      <c r="M213" s="90">
        <f>SUBTOTAL(9,M9:M202)</f>
        <v>3444.886</v>
      </c>
      <c r="N213" s="90"/>
      <c r="O213" s="90"/>
      <c r="P213" s="90">
        <f>SUBTOTAL(9,P9:P202)</f>
        <v>1423.74</v>
      </c>
      <c r="Q213" s="90"/>
      <c r="R213" s="90"/>
      <c r="S213" s="90">
        <f>SUBTOTAL(9,S9:S202)</f>
        <v>1123</v>
      </c>
      <c r="T213" s="90"/>
      <c r="U213" s="90"/>
      <c r="V213" s="90">
        <f>SUBTOTAL(9,V9:V202)</f>
        <v>2221</v>
      </c>
    </row>
  </sheetData>
  <autoFilter ref="E8:V202"/>
  <mergeCells count="4">
    <mergeCell ref="C7:C8"/>
    <mergeCell ref="D7:D8"/>
    <mergeCell ref="B7:B8"/>
    <mergeCell ref="E7:V7"/>
  </mergeCells>
  <pageMargins left="0.25" right="0.25" top="0.75" bottom="0.75"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zoomScale="112" zoomScaleNormal="112" workbookViewId="0">
      <pane ySplit="8" topLeftCell="A9" activePane="bottomLeft" state="frozen"/>
      <selection pane="bottomLeft" activeCell="A62" sqref="A62:XFD62"/>
    </sheetView>
  </sheetViews>
  <sheetFormatPr defaultRowHeight="15.75" x14ac:dyDescent="0.25"/>
  <cols>
    <col min="1" max="1" width="4.42578125" style="1" customWidth="1"/>
    <col min="2" max="2" width="9.42578125" style="1" customWidth="1"/>
    <col min="3" max="3" width="9.140625" style="1"/>
    <col min="4" max="4" width="28" style="1" customWidth="1"/>
    <col min="5" max="5" width="52" style="4" customWidth="1"/>
    <col min="6" max="6" width="9.140625" style="1" customWidth="1"/>
    <col min="7" max="16384" width="9.140625" style="1"/>
  </cols>
  <sheetData>
    <row r="1" spans="2:21" ht="15.75" customHeight="1" x14ac:dyDescent="0.25">
      <c r="C1" s="6"/>
      <c r="D1" s="6"/>
      <c r="E1" s="2" t="s">
        <v>9</v>
      </c>
      <c r="F1" s="7"/>
      <c r="G1" s="7"/>
    </row>
    <row r="2" spans="2:21" x14ac:dyDescent="0.25">
      <c r="C2" s="6"/>
      <c r="D2" s="6"/>
      <c r="E2" s="3" t="s">
        <v>1</v>
      </c>
      <c r="F2" s="8"/>
      <c r="G2" s="8"/>
    </row>
    <row r="3" spans="2:21" x14ac:dyDescent="0.25">
      <c r="C3" s="6"/>
      <c r="D3" s="6"/>
      <c r="E3" s="3" t="s">
        <v>2</v>
      </c>
      <c r="F3" s="8"/>
      <c r="G3" s="8"/>
    </row>
    <row r="4" spans="2:21" x14ac:dyDescent="0.25">
      <c r="C4" s="6"/>
      <c r="D4" s="6"/>
      <c r="F4" s="6"/>
      <c r="G4" s="6"/>
    </row>
    <row r="5" spans="2:21" x14ac:dyDescent="0.25">
      <c r="B5" s="5" t="s">
        <v>34</v>
      </c>
      <c r="D5" s="6"/>
      <c r="E5" s="6"/>
      <c r="F5" s="6"/>
      <c r="G5" s="6"/>
      <c r="H5" s="6"/>
      <c r="I5" s="6"/>
      <c r="K5" s="8"/>
      <c r="L5" s="8"/>
      <c r="M5" s="8"/>
      <c r="O5" s="8"/>
      <c r="P5" s="8"/>
      <c r="Q5" s="8"/>
    </row>
    <row r="6" spans="2:21" x14ac:dyDescent="0.25">
      <c r="B6" s="5"/>
      <c r="D6" s="6"/>
      <c r="E6" s="6"/>
      <c r="F6" s="6"/>
      <c r="G6" s="6"/>
      <c r="H6" s="6"/>
      <c r="I6" s="6"/>
      <c r="K6" s="8"/>
      <c r="L6" s="8"/>
      <c r="M6" s="8"/>
      <c r="O6" s="8"/>
      <c r="P6" s="8"/>
      <c r="Q6" s="8"/>
    </row>
    <row r="7" spans="2:21" x14ac:dyDescent="0.25">
      <c r="B7" s="9" t="s">
        <v>48</v>
      </c>
      <c r="D7" s="6"/>
      <c r="F7" s="6"/>
      <c r="G7" s="6"/>
    </row>
    <row r="8" spans="2:21" ht="30" customHeight="1" x14ac:dyDescent="0.25">
      <c r="B8" s="14" t="s">
        <v>19</v>
      </c>
      <c r="C8" s="12" t="s">
        <v>17</v>
      </c>
      <c r="D8" s="12" t="s">
        <v>14</v>
      </c>
      <c r="E8" s="12" t="s">
        <v>44</v>
      </c>
      <c r="F8" s="6"/>
    </row>
    <row r="9" spans="2:21" ht="24" customHeight="1" x14ac:dyDescent="0.25">
      <c r="B9" s="21" t="s">
        <v>0</v>
      </c>
      <c r="C9" s="21"/>
      <c r="D9" s="21" t="s">
        <v>50</v>
      </c>
      <c r="E9" s="11"/>
      <c r="F9" s="6"/>
    </row>
    <row r="10" spans="2:21" ht="89.25" x14ac:dyDescent="0.25">
      <c r="B10" s="23" t="s">
        <v>51</v>
      </c>
      <c r="C10" s="24"/>
      <c r="D10" s="23" t="s">
        <v>52</v>
      </c>
      <c r="E10" s="23"/>
      <c r="F10" s="6"/>
    </row>
    <row r="11" spans="2:21" ht="51" x14ac:dyDescent="0.25">
      <c r="B11" s="25" t="s">
        <v>53</v>
      </c>
      <c r="C11" s="26"/>
      <c r="D11" s="26" t="s">
        <v>54</v>
      </c>
      <c r="E11" s="26"/>
      <c r="F11" s="6"/>
    </row>
    <row r="12" spans="2:21" ht="25.5" x14ac:dyDescent="0.25">
      <c r="B12" s="27" t="s">
        <v>55</v>
      </c>
      <c r="C12" s="27"/>
      <c r="D12" s="27" t="s">
        <v>56</v>
      </c>
      <c r="E12" s="27"/>
      <c r="F12" s="6"/>
    </row>
    <row r="13" spans="2:21" ht="264" x14ac:dyDescent="0.25">
      <c r="B13" s="35" t="str">
        <f>'1 lentelė'!B13</f>
        <v>1.1.1.1.1</v>
      </c>
      <c r="C13" s="35" t="str">
        <f>'1 lentelė'!C13</f>
        <v>R099905-342900-1101</v>
      </c>
      <c r="D13" s="35" t="str">
        <f>'1 lentelė'!D13</f>
        <v>Anykščių miesto viešųjų erdvių sistemos pertvarkymas (I etapas)</v>
      </c>
      <c r="E13" s="89" t="s">
        <v>826</v>
      </c>
      <c r="F13" s="6"/>
    </row>
    <row r="14" spans="2:21" ht="216" x14ac:dyDescent="0.25">
      <c r="B14" s="35" t="str">
        <f>'1 lentelė'!B14</f>
        <v>1.1.1.1.2</v>
      </c>
      <c r="C14" s="35" t="str">
        <f>'1 lentelė'!C14</f>
        <v>R099905-280000-1102</v>
      </c>
      <c r="D14" s="35" t="str">
        <f>'1 lentelė'!D14</f>
        <v xml:space="preserve">Anykščių miesto viešųjų erdvių sistemos pertvarkymas (II etapas) </v>
      </c>
      <c r="E14" s="89" t="s">
        <v>822</v>
      </c>
      <c r="F14" s="6"/>
    </row>
    <row r="15" spans="2:21" ht="255" customHeight="1" x14ac:dyDescent="0.25">
      <c r="B15" s="35" t="str">
        <f>'1 lentelė'!B15</f>
        <v>1.1.1.1.3</v>
      </c>
      <c r="C15" s="35" t="str">
        <f>'1 lentelė'!C15</f>
        <v>R099905-320000-1103</v>
      </c>
      <c r="D15" s="35" t="str">
        <f>'1 lentelė'!D15</f>
        <v xml:space="preserve">Bendruomeninės aktyvaus laisvalaikio infrastruktūros įrengimas Anykščių mieste  </v>
      </c>
      <c r="E15" s="89" t="s">
        <v>821</v>
      </c>
      <c r="F15" s="6"/>
      <c r="U15" s="1" t="s">
        <v>834</v>
      </c>
    </row>
    <row r="16" spans="2:21" ht="300" x14ac:dyDescent="0.25">
      <c r="B16" s="35" t="str">
        <f>'1 lentelė'!B16</f>
        <v xml:space="preserve">1.1.1.1.4   </v>
      </c>
      <c r="C16" s="35" t="str">
        <f>'1 lentelė'!C16</f>
        <v>R099905-302804-1104</v>
      </c>
      <c r="D16" s="35" t="str">
        <f>'1 lentelė'!D16</f>
        <v xml:space="preserve">Anykščių miesto viešųjų erdvių sistemos pertvarkymas (III etapas) </v>
      </c>
      <c r="E16" s="15" t="s">
        <v>832</v>
      </c>
      <c r="F16" s="6"/>
      <c r="U16" s="1" t="s">
        <v>831</v>
      </c>
    </row>
    <row r="17" spans="2:21" ht="144" x14ac:dyDescent="0.25">
      <c r="B17" s="35" t="str">
        <f>'1 lentelė'!B17</f>
        <v>1.1.1.1.5</v>
      </c>
      <c r="C17" s="35" t="str">
        <f>'1 lentelė'!C17</f>
        <v>R099905-290000-1105</v>
      </c>
      <c r="D17" s="35" t="str">
        <f>'1 lentelė'!D17</f>
        <v>Molėtų miesto Ąžuolų ir Kreivosios gatvių teritorijų išnaudojimas įrengiant universalią daugiafunkcinę aikštę</v>
      </c>
      <c r="E17" s="89" t="s">
        <v>819</v>
      </c>
      <c r="F17" s="6"/>
    </row>
    <row r="18" spans="2:21" ht="144" x14ac:dyDescent="0.25">
      <c r="B18" s="35" t="str">
        <f>'1 lentelė'!B18</f>
        <v>1.1.1.1.6</v>
      </c>
      <c r="C18" s="35" t="str">
        <f>'1 lentelė'!C18</f>
        <v>R099905-302900-1106</v>
      </c>
      <c r="D18" s="35" t="str">
        <f>'1 lentelė'!D18</f>
        <v>Molėtų miesto centrinės dalies kompleksinis sutvarkymas (II etapas)</v>
      </c>
      <c r="E18" s="89" t="s">
        <v>829</v>
      </c>
      <c r="F18" s="6"/>
    </row>
    <row r="19" spans="2:21" ht="108" x14ac:dyDescent="0.25">
      <c r="B19" s="35" t="str">
        <f>'1 lentelė'!B19</f>
        <v>1.1.1.1.7</v>
      </c>
      <c r="C19" s="35" t="str">
        <f>'1 lentelė'!C19</f>
        <v>R099905-293400-1107</v>
      </c>
      <c r="D19" s="35" t="str">
        <f>'1 lentelė'!D19</f>
        <v>Prekybos ir paslaugų pasažo įrengimas D. Bukonto gatvėje Zarasų mieste</v>
      </c>
      <c r="E19" s="89" t="s">
        <v>950</v>
      </c>
      <c r="F19" s="6"/>
      <c r="U19" s="1" t="s">
        <v>831</v>
      </c>
    </row>
    <row r="20" spans="2:21" ht="168" x14ac:dyDescent="0.25">
      <c r="B20" s="35" t="str">
        <f>'1 lentelė'!B20</f>
        <v xml:space="preserve">1.1.1.1.8 </v>
      </c>
      <c r="C20" s="35" t="str">
        <f>'1 lentelė'!C20</f>
        <v>R099905-290000-1108</v>
      </c>
      <c r="D20" s="35" t="str">
        <f>'1 lentelė'!D20</f>
        <v xml:space="preserve">Zarasų miesto viešųjų erdvių kompleksinis sutvarkymas teritorijoje tarp Dariaus ir Girėno g. bei Šiaulių g. ir dviejuose daugiabučių kiemuose P. Širvio gatvėje </v>
      </c>
      <c r="E20" s="89" t="s">
        <v>825</v>
      </c>
    </row>
    <row r="21" spans="2:21" ht="228" x14ac:dyDescent="0.25">
      <c r="B21" s="35" t="str">
        <f>'1 lentelė'!B21</f>
        <v>1.1.1.1.9</v>
      </c>
      <c r="C21" s="35" t="str">
        <f>'1 lentelė'!C21</f>
        <v>R099905-290000-1119</v>
      </c>
      <c r="D21" s="35" t="str">
        <f>'1 lentelė'!D21</f>
        <v xml:space="preserve">Molėtų miesto centrinės dalies kompleksinis sutvarkymas (I etapas) </v>
      </c>
      <c r="E21" s="89" t="s">
        <v>827</v>
      </c>
    </row>
    <row r="22" spans="2:21" ht="276" x14ac:dyDescent="0.25">
      <c r="B22" s="35" t="str">
        <f>'1 lentelė'!B22</f>
        <v xml:space="preserve">1.1.1.1.10 </v>
      </c>
      <c r="C22" s="35" t="str">
        <f>'1 lentelė'!C22</f>
        <v>R099905-282900-1110</v>
      </c>
      <c r="D22" s="35" t="str">
        <f>'1 lentelė'!D22</f>
        <v xml:space="preserve">Viešųjų erdvių Zarasų miesto Didžiojoje saloje sutvarkymas </v>
      </c>
      <c r="E22" s="89" t="s">
        <v>824</v>
      </c>
    </row>
    <row r="23" spans="2:21" ht="168" x14ac:dyDescent="0.25">
      <c r="B23" s="35" t="str">
        <f>'1 lentelė'!B23</f>
        <v xml:space="preserve">1.1.1.1.11 </v>
      </c>
      <c r="C23" s="35" t="str">
        <f>'1 lentelė'!C23</f>
        <v>R099905-282900-1111</v>
      </c>
      <c r="D23" s="35" t="str">
        <f>'1 lentelė'!D23</f>
        <v xml:space="preserve">Viešųjų erdvių prie Zarasaičio ežero sutvarkymas ir aktyvaus poilsio infrastruktūros įrengimas </v>
      </c>
      <c r="E23" s="89" t="s">
        <v>830</v>
      </c>
      <c r="U23" s="1" t="s">
        <v>831</v>
      </c>
    </row>
    <row r="24" spans="2:21" ht="243.75" customHeight="1" x14ac:dyDescent="0.25">
      <c r="B24" s="35" t="str">
        <f>'1 lentelė'!B24</f>
        <v>1.1.1.1.12</v>
      </c>
      <c r="C24" s="35" t="str">
        <f>'1 lentelė'!C24</f>
        <v>R099905-281900-1112</v>
      </c>
      <c r="D24" s="35" t="str">
        <f>'1 lentelė'!D24</f>
        <v xml:space="preserve">Viešosios aktyvaus laisvalaikio infrastruktūros plėtra Molėtų mieste, II etapas </v>
      </c>
      <c r="E24" s="89" t="s">
        <v>820</v>
      </c>
    </row>
    <row r="25" spans="2:21" ht="111.75" customHeight="1" x14ac:dyDescent="0.25">
      <c r="B25" s="35" t="str">
        <f>'1 lentelė'!B25</f>
        <v>1.1.1.1.13</v>
      </c>
      <c r="C25" s="35" t="str">
        <f>'1 lentelė'!C25</f>
        <v>R099905-302900-1113</v>
      </c>
      <c r="D25" s="35" t="str">
        <f>'1 lentelė'!D25</f>
        <v xml:space="preserve">Molėtų miesto J. Janonio g. gyvenamojo kvartalo viešosios infrastruktūros sutvarkymas </v>
      </c>
      <c r="E25" s="89" t="s">
        <v>828</v>
      </c>
      <c r="U25" s="1" t="s">
        <v>833</v>
      </c>
    </row>
    <row r="26" spans="2:21" ht="108" x14ac:dyDescent="0.25">
      <c r="B26" s="35" t="str">
        <f>'1 lentelė'!B26</f>
        <v xml:space="preserve">1.1.1.1.14 </v>
      </c>
      <c r="C26" s="35" t="str">
        <f>'1 lentelė'!C26</f>
        <v>R099905-243200-1114</v>
      </c>
      <c r="D26" s="35" t="str">
        <f>'1 lentelė'!D26</f>
        <v xml:space="preserve">Zarasų Pauliaus Širvio progimnazijos sporto aikštyno įrengimas </v>
      </c>
      <c r="E26" s="89" t="s">
        <v>823</v>
      </c>
    </row>
    <row r="27" spans="2:21" ht="25.5" x14ac:dyDescent="0.25">
      <c r="B27" s="27" t="str">
        <f>'1 lentelė'!B27</f>
        <v>1.1.1.2</v>
      </c>
      <c r="C27" s="27"/>
      <c r="D27" s="27" t="str">
        <f>'1 lentelė'!D27</f>
        <v>Priemonė: Pereinamojo laikotarpio tikslinių teritorijų vystymas</v>
      </c>
      <c r="E27" s="27"/>
    </row>
    <row r="28" spans="2:21" ht="79.5" customHeight="1" x14ac:dyDescent="0.25">
      <c r="B28" s="35" t="str">
        <f>'1 lentelė'!B28</f>
        <v>1.1.1.2.1</v>
      </c>
      <c r="C28" s="35" t="str">
        <f>'1 lentelė'!C28</f>
        <v>R099903-300000-1115</v>
      </c>
      <c r="D28" s="35" t="str">
        <f>'1 lentelė'!D28</f>
        <v xml:space="preserve">Daugiabučių namų kvartalų Ignalinos mieste kompleksinis sutvarkymas </v>
      </c>
      <c r="E28" s="89" t="s">
        <v>835</v>
      </c>
    </row>
    <row r="29" spans="2:21" ht="183.75" customHeight="1" x14ac:dyDescent="0.25">
      <c r="B29" s="35" t="str">
        <f>'1 lentelė'!B29</f>
        <v>1.1.1.2.2</v>
      </c>
      <c r="C29" s="35" t="str">
        <f>'1 lentelė'!C29</f>
        <v>R099902-310000-1116</v>
      </c>
      <c r="D29" s="35" t="str">
        <f>'1 lentelė'!D29</f>
        <v xml:space="preserve">Apleistų/avarinių pastatų nugriovimas ir teritorijos valymas, regeneruojant buvusį karinį miestelį </v>
      </c>
      <c r="E29" s="89" t="s">
        <v>837</v>
      </c>
    </row>
    <row r="30" spans="2:21" ht="288" x14ac:dyDescent="0.25">
      <c r="B30" s="35" t="str">
        <f>'1 lentelė'!B30</f>
        <v>1.1.1.2.3</v>
      </c>
      <c r="C30" s="35" t="str">
        <f>'1 lentelė'!C30</f>
        <v>R099902-300000-1117</v>
      </c>
      <c r="D30" s="35" t="str">
        <f>'1 lentelė'!D30</f>
        <v xml:space="preserve">Dauniškio daugiabučių namų kvartalo teritorijos sutvarkymas </v>
      </c>
      <c r="E30" s="89" t="s">
        <v>836</v>
      </c>
      <c r="U30" s="1" t="s">
        <v>834</v>
      </c>
    </row>
    <row r="31" spans="2:21" ht="76.5" x14ac:dyDescent="0.25">
      <c r="B31" s="26" t="str">
        <f>'1 lentelė'!B31</f>
        <v xml:space="preserve">1.1.2 </v>
      </c>
      <c r="C31" s="26">
        <f>'1 lentelė'!C31</f>
        <v>0</v>
      </c>
      <c r="D31" s="26" t="str">
        <f>'1 lentelė'!D31</f>
        <v>Uždavinys: Kompleksiškai atnaujinti 1-6 tūkst. gyventojų turinčių miestų (išskyrus savivaldybių centrus), miestelių ir kaimų bendruomeninę ir viešąją infrastruktūrą</v>
      </c>
      <c r="E31" s="26"/>
    </row>
    <row r="32" spans="2:21" ht="25.5" x14ac:dyDescent="0.25">
      <c r="B32" s="27" t="str">
        <f>'1 lentelė'!B32</f>
        <v>1.1.2.1</v>
      </c>
      <c r="C32" s="27">
        <f>'1 lentelė'!C32</f>
        <v>0</v>
      </c>
      <c r="D32" s="27" t="str">
        <f>'1 lentelė'!D32</f>
        <v>Priemonė: Kaimo gyvenamųjų vietovių atnaujinimas</v>
      </c>
      <c r="E32" s="27"/>
    </row>
    <row r="33" spans="2:21" ht="228" x14ac:dyDescent="0.25">
      <c r="B33" s="35" t="str">
        <f>'1 lentelė'!B33</f>
        <v>1.1.2.1.1</v>
      </c>
      <c r="C33" s="35" t="str">
        <f>'1 lentelė'!C33</f>
        <v xml:space="preserve"> R099908-293300-1118</v>
      </c>
      <c r="D33" s="35" t="str">
        <f>'1 lentelė'!D33</f>
        <v>Didžiasalio kaimo viešųjų erdvių atnaujinimas ir pastato dalies patalpų pritaikymas bendruomenės poreikiams</v>
      </c>
      <c r="E33" s="89" t="s">
        <v>838</v>
      </c>
      <c r="U33" s="1" t="s">
        <v>834</v>
      </c>
    </row>
    <row r="34" spans="2:21" ht="76.5" x14ac:dyDescent="0.25">
      <c r="B34" s="85" t="str">
        <f>'1 lentelė'!B34</f>
        <v xml:space="preserve">1.1.3 </v>
      </c>
      <c r="C34" s="85">
        <f>'1 lentelė'!C34</f>
        <v>0</v>
      </c>
      <c r="D34" s="85" t="str">
        <f>'1 lentelė'!D34</f>
        <v>Uždavinys: Kompleksiškai atnaujinti mažiau kaip 1 tūkst. gyventojų turinčių miestų, miestelių ir kaimų (iki 1 tūkst. gyv.) viešąją infrastruktūrą (taikant kaimo plėtros politikos priemones)</v>
      </c>
      <c r="E34" s="52"/>
    </row>
    <row r="35" spans="2:21" ht="38.25" x14ac:dyDescent="0.25">
      <c r="B35" s="54" t="str">
        <f>'1 lentelė'!B35</f>
        <v xml:space="preserve">1.1.3.1 </v>
      </c>
      <c r="C35" s="54"/>
      <c r="D35" s="54" t="str">
        <f>'1 lentelė'!D35</f>
        <v>Priemonė (KPP veiklos sritis): Parama investicijoms į visų rūšių mažos apimties infrastruktūrą</v>
      </c>
      <c r="E35" s="54"/>
    </row>
    <row r="36" spans="2:21" ht="51" x14ac:dyDescent="0.25">
      <c r="B36" s="54" t="str">
        <f>'1 lentelė'!B36</f>
        <v>1.1.3.2</v>
      </c>
      <c r="C36" s="54"/>
      <c r="D36" s="54" t="str">
        <f>'1 lentelė'!D36</f>
        <v>Priemonė (KPP veiklos sritis): Parama investicijoms į kaimo kultūros ir gamtos paveldą, kraštovaizdį</v>
      </c>
      <c r="E36" s="54"/>
    </row>
    <row r="37" spans="2:21" ht="38.25" x14ac:dyDescent="0.25">
      <c r="B37" s="128" t="str">
        <f>'1 lentelė'!B37</f>
        <v xml:space="preserve">1.2 </v>
      </c>
      <c r="C37" s="128"/>
      <c r="D37" s="128" t="str">
        <f>'1 lentelė'!D37</f>
        <v>Tikslas: Modernios regiono transporto infrastruktūros ir darnaus judumo plėtojimas</v>
      </c>
      <c r="E37" s="55"/>
    </row>
    <row r="38" spans="2:21" ht="38.25" x14ac:dyDescent="0.25">
      <c r="B38" s="85" t="str">
        <f>'1 lentelė'!B38</f>
        <v xml:space="preserve">1.2.1 </v>
      </c>
      <c r="C38" s="85"/>
      <c r="D38" s="85" t="str">
        <f>'1 lentelė'!D38</f>
        <v>Uždavinys: Kompleksiškai modernizuoti kelių transporto infrastruktūrą</v>
      </c>
      <c r="E38" s="52"/>
    </row>
    <row r="39" spans="2:21" ht="15" x14ac:dyDescent="0.25">
      <c r="B39" s="54" t="str">
        <f>'1 lentelė'!B39</f>
        <v>1.2.1.1</v>
      </c>
      <c r="C39" s="54"/>
      <c r="D39" s="54" t="str">
        <f>'1 lentelė'!D39</f>
        <v>Priemonė:Vietinių kelių vystymas</v>
      </c>
      <c r="E39" s="54"/>
    </row>
    <row r="40" spans="2:21" ht="87" customHeight="1" x14ac:dyDescent="0.25">
      <c r="B40" s="35" t="str">
        <f>'1 lentelė'!B40</f>
        <v>1.2.1.1.1</v>
      </c>
      <c r="C40" s="35" t="str">
        <f>'1 lentelė'!C40</f>
        <v>R095511-110000-1201</v>
      </c>
      <c r="D40" s="35" t="str">
        <f>'1 lentelė'!D40</f>
        <v>Gatvės Ignalinos miesto rekreacinėje zonoje tarp Gavio ežero ir Turistų gatvės įrengimas</v>
      </c>
      <c r="E40" s="89" t="s">
        <v>844</v>
      </c>
    </row>
    <row r="41" spans="2:21" ht="84" x14ac:dyDescent="0.25">
      <c r="B41" s="35" t="str">
        <f>'1 lentelė'!B41</f>
        <v xml:space="preserve">1.2.1.1.2 </v>
      </c>
      <c r="C41" s="35" t="str">
        <f>'1 lentelė'!C41</f>
        <v>R095511-120000-1202</v>
      </c>
      <c r="D41" s="35" t="str">
        <f>'1 lentelė'!D41</f>
        <v>Zarasų gatvės rekonstrukcija Zarasų mieste</v>
      </c>
      <c r="E41" s="89" t="s">
        <v>937</v>
      </c>
    </row>
    <row r="42" spans="2:21" ht="322.5" customHeight="1" x14ac:dyDescent="0.25">
      <c r="B42" s="35" t="str">
        <f>'1 lentelė'!B42</f>
        <v>1.2.1.1.3</v>
      </c>
      <c r="C42" s="35" t="str">
        <f>'1 lentelė'!C42</f>
        <v>R095511-121100-1203</v>
      </c>
      <c r="D42" s="35" t="str">
        <f>'1 lentelė'!D42</f>
        <v xml:space="preserve">Susisiekimo sąlygų pagerinimas tarp kuriamų Anykščių miesto traukos centrų bei patogus gyvenamosios aplinkos pasiekiamumo užtikrinimas. </v>
      </c>
      <c r="E42" s="89" t="s">
        <v>839</v>
      </c>
    </row>
    <row r="43" spans="2:21" ht="279" customHeight="1" x14ac:dyDescent="0.25">
      <c r="B43" s="35" t="str">
        <f>'1 lentelė'!B43</f>
        <v>1.2.1.1.4</v>
      </c>
      <c r="C43" s="35" t="str">
        <f>'1 lentelė'!C43</f>
        <v>R095511-120000-1204</v>
      </c>
      <c r="D43" s="35" t="str">
        <f>'1 lentelė'!D43</f>
        <v>Gyvenamosios aplinkos pasiekiamumo gerinimas Zarasų mieste rekonstruojant K. Donelaičio gatvę</v>
      </c>
      <c r="E43" s="89" t="s">
        <v>841</v>
      </c>
    </row>
    <row r="44" spans="2:21" ht="156" x14ac:dyDescent="0.25">
      <c r="B44" s="35" t="str">
        <f>'1 lentelė'!B44</f>
        <v>1.2.1.1.5</v>
      </c>
      <c r="C44" s="35" t="str">
        <f>'1 lentelė'!C44</f>
        <v>R095511-120000-1205</v>
      </c>
      <c r="D44" s="35" t="str">
        <f>'1 lentelė'!D44</f>
        <v xml:space="preserve">Molėtų miesto Pastovio g., Siesarties g. ir S. Nėries g. rekonstrukcija </v>
      </c>
      <c r="E44" s="89" t="s">
        <v>840</v>
      </c>
    </row>
    <row r="45" spans="2:21" ht="132" x14ac:dyDescent="0.25">
      <c r="B45" s="35" t="str">
        <f>'1 lentelė'!B45</f>
        <v>1.2.1.1.6</v>
      </c>
      <c r="C45" s="35" t="str">
        <f>'1 lentelė'!C45</f>
        <v>R095511-120000-1206</v>
      </c>
      <c r="D45" s="35" t="str">
        <f>'1 lentelė'!D45</f>
        <v xml:space="preserve">Aušros gatvės dalies nuo Gedimino ir Tauragnų gatvių sankryžos iki Žaliosios gatvės Utenoje rekonstrukcija. </v>
      </c>
      <c r="E45" s="89" t="s">
        <v>843</v>
      </c>
    </row>
    <row r="46" spans="2:21" ht="108" x14ac:dyDescent="0.25">
      <c r="B46" s="35" t="str">
        <f>'1 lentelė'!B46</f>
        <v>1.2.1.1.7</v>
      </c>
      <c r="C46" s="35" t="str">
        <f>'1 lentelė'!C46</f>
        <v>R095511-120000-1207</v>
      </c>
      <c r="D46" s="35" t="str">
        <f>'1 lentelė'!D46</f>
        <v>Vietinės reikšmės kelio Visagino-Parko-Sedulinos al. kvartale rekonstravimas</v>
      </c>
      <c r="E46" s="89" t="s">
        <v>842</v>
      </c>
    </row>
    <row r="47" spans="2:21" ht="60" x14ac:dyDescent="0.25">
      <c r="B47" s="35" t="str">
        <f>'1 lentelė'!B47</f>
        <v>1.2.1.1.8</v>
      </c>
      <c r="C47" s="35" t="str">
        <f>'1 lentelė'!C47</f>
        <v>R095511-120000-1208</v>
      </c>
      <c r="D47" s="35" t="str">
        <f>'1 lentelė'!D47</f>
        <v>Gyvenamosios aplinkos pasiekiamumo gerinimas Zarasų mieste rekonstruojant E. Pliaterytės gatvę</v>
      </c>
      <c r="E47" s="89" t="s">
        <v>930</v>
      </c>
    </row>
    <row r="48" spans="2:21" ht="63.75" x14ac:dyDescent="0.25">
      <c r="B48" s="35" t="str">
        <f>'1 lentelė'!B48</f>
        <v>1.2.1.1.9</v>
      </c>
      <c r="C48" s="35" t="str">
        <f>'1 lentelė'!C48</f>
        <v>R095511-120000-1220</v>
      </c>
      <c r="D48" s="35" t="str">
        <f>'1 lentelė'!D48</f>
        <v>Eismo sąlygų pagerinimas ir gyvenamosios aplinkos pasiekiamumo užtikrinimas, rekonstruojant Žvejų gatvę Anykščių mieste</v>
      </c>
      <c r="E48" s="89" t="s">
        <v>931</v>
      </c>
    </row>
    <row r="49" spans="2:21" ht="30.75" customHeight="1" x14ac:dyDescent="0.25">
      <c r="B49" s="35" t="str">
        <f>'1 lentelė'!B49</f>
        <v>1.2.1.1.10</v>
      </c>
      <c r="C49" s="35" t="str">
        <f>'1 lentelė'!C49</f>
        <v>R095511-120000-1221</v>
      </c>
      <c r="D49" s="35" t="str">
        <f>'1 lentelė'!D49</f>
        <v>Ignalinos miesto Ligoninės gatvės dalies rekonstrukcija</v>
      </c>
      <c r="E49" s="89" t="s">
        <v>932</v>
      </c>
    </row>
    <row r="50" spans="2:21" ht="74.25" customHeight="1" x14ac:dyDescent="0.25">
      <c r="B50" s="35" t="str">
        <f>'1 lentelė'!B50</f>
        <v>1.2.1.1.11</v>
      </c>
      <c r="C50" s="35" t="str">
        <f>'1 lentelė'!C50</f>
        <v>R095511-120000-1222</v>
      </c>
      <c r="D50" s="35" t="str">
        <f>'1 lentelė'!D50</f>
        <v>Saugaus eismo priemonių diegimas Ignalinos rajono keliuose</v>
      </c>
      <c r="E50" s="89" t="s">
        <v>933</v>
      </c>
    </row>
    <row r="51" spans="2:21" ht="60" x14ac:dyDescent="0.25">
      <c r="B51" s="35" t="str">
        <f>'1 lentelė'!B51</f>
        <v>1.2.1.1.12</v>
      </c>
      <c r="C51" s="35" t="str">
        <f>'1 lentelė'!C51</f>
        <v>R095511-120000-1223</v>
      </c>
      <c r="D51" s="35" t="str">
        <f>'1 lentelė'!D51</f>
        <v>Saugaus eismo priemonių diegimas Molėtų rajono  Giedraičių miestelyje</v>
      </c>
      <c r="E51" s="89" t="s">
        <v>966</v>
      </c>
    </row>
    <row r="52" spans="2:21" s="108" customFormat="1" ht="113.25" customHeight="1" x14ac:dyDescent="0.25">
      <c r="B52" s="35" t="str">
        <f>'1 lentelė'!B52</f>
        <v>1.2.1.1.14</v>
      </c>
      <c r="C52" s="35" t="str">
        <f>'1 lentelė'!C52</f>
        <v>R095511-120000-1225</v>
      </c>
      <c r="D52" s="35" t="str">
        <f>'1 lentelė'!D52</f>
        <v>Saugaus eismo priemonių diegimas Žemaitės gatvėje Zarasų mieste</v>
      </c>
      <c r="E52" s="89" t="s">
        <v>964</v>
      </c>
    </row>
    <row r="53" spans="2:21" ht="51" x14ac:dyDescent="0.25">
      <c r="B53" s="26" t="str">
        <f>'1 lentelė'!B53</f>
        <v xml:space="preserve">1.2.2 </v>
      </c>
      <c r="C53" s="26"/>
      <c r="D53" s="26" t="str">
        <f>'1 lentelė'!D53</f>
        <v>Uždavinys: Plėtoti  aplinką tausojančią ir eismo saugą didinančią infrastruktūrą ir priemones bei darnų judumą</v>
      </c>
      <c r="E53" s="26"/>
    </row>
    <row r="54" spans="2:21" ht="25.5" x14ac:dyDescent="0.25">
      <c r="B54" s="27" t="str">
        <f>'1 lentelė'!B54</f>
        <v>1.2.2.1</v>
      </c>
      <c r="C54" s="27"/>
      <c r="D54" s="27" t="str">
        <f>'1 lentelė'!D54</f>
        <v>Priemonė: Pėsčiųjų ir dviračių takų rekonstrukcija ir plėtra</v>
      </c>
      <c r="E54" s="27"/>
    </row>
    <row r="55" spans="2:21" ht="63.75" x14ac:dyDescent="0.25">
      <c r="B55" s="35" t="str">
        <f>'1 lentelė'!B55</f>
        <v>1.2.2.1.2</v>
      </c>
      <c r="C55" s="35" t="str">
        <f>'1 lentelė'!C55</f>
        <v>R095516-190000-1209</v>
      </c>
      <c r="D55" s="35" t="str">
        <f>'1 lentelė'!D55</f>
        <v xml:space="preserve">Dviračių ir pėsčiųjų takų plėtra Ignalinos miesto esamame take nuo Mokyklos g. į Strigailiškio kaimą            
</v>
      </c>
      <c r="E55" s="89" t="s">
        <v>955</v>
      </c>
      <c r="U55" s="1" t="s">
        <v>831</v>
      </c>
    </row>
    <row r="56" spans="2:21" ht="156" x14ac:dyDescent="0.25">
      <c r="B56" s="35" t="str">
        <f>'1 lentelė'!B56</f>
        <v>1.2.2.1.3</v>
      </c>
      <c r="C56" s="35" t="str">
        <f>'1 lentelė'!C56</f>
        <v>R095516-190000-1210</v>
      </c>
      <c r="D56" s="35" t="str">
        <f>'1 lentelė'!D56</f>
        <v>Dviračių ir pėsčiųjų takų tinklo palei Ąžuolų g. iki mokyklų komplekso plėtra didinant atskirų Molėtų miesto teritorijų tarpusavio integraciją</v>
      </c>
      <c r="E56" s="89" t="s">
        <v>845</v>
      </c>
    </row>
    <row r="57" spans="2:21" ht="120" x14ac:dyDescent="0.25">
      <c r="B57" s="35" t="str">
        <f>'1 lentelė'!B57</f>
        <v>1.2.2.1.4</v>
      </c>
      <c r="C57" s="35" t="str">
        <f>'1 lentelė'!C57</f>
        <v>R095516-190000-1211</v>
      </c>
      <c r="D57" s="35" t="str">
        <f>'1 lentelė'!D57</f>
        <v>Dviračių ir pėsčiųjų takų infrastruktūros Utenos mieste plėtra, siekiant pagerinti Pramonės rajono pasiekiamumą.</v>
      </c>
      <c r="E57" s="89" t="s">
        <v>847</v>
      </c>
    </row>
    <row r="58" spans="2:21" ht="120" x14ac:dyDescent="0.25">
      <c r="B58" s="35" t="str">
        <f>'1 lentelė'!B58</f>
        <v xml:space="preserve">1.2.2.1.5 </v>
      </c>
      <c r="C58" s="35" t="str">
        <f>'1 lentelė'!C58</f>
        <v>R095516-190000-1212</v>
      </c>
      <c r="D58" s="35" t="str">
        <f>'1 lentelė'!D58</f>
        <v xml:space="preserve">Pėsčiųjų ir dviračių takų plėtra Griežto ežero pakrantėje nuo Vytauto gatvės iki Griežto gatvės </v>
      </c>
      <c r="E58" s="89" t="s">
        <v>846</v>
      </c>
    </row>
    <row r="59" spans="2:21" s="120" customFormat="1" ht="60" x14ac:dyDescent="0.25">
      <c r="B59" s="35" t="str">
        <f>'1 lentelė'!B59</f>
        <v>1.2.2.1.6</v>
      </c>
      <c r="C59" s="35" t="str">
        <f>'1 lentelė'!C59</f>
        <v>R095516-190000-1213</v>
      </c>
      <c r="D59" s="35" t="str">
        <f>'1 lentelė'!D59</f>
        <v xml:space="preserve">Pėsčiųjų takų tinklo plėtra Dusetose, Zarasų rajone </v>
      </c>
      <c r="E59" s="89" t="s">
        <v>1002</v>
      </c>
    </row>
    <row r="60" spans="2:21" s="120" customFormat="1" ht="66" customHeight="1" x14ac:dyDescent="0.25">
      <c r="B60" s="35" t="str">
        <f>'1 lentelė'!B60</f>
        <v>1.2.2.1.7</v>
      </c>
      <c r="C60" s="35" t="str">
        <f>'1 lentelė'!C60</f>
        <v>R095516-190000-1214</v>
      </c>
      <c r="D60" s="35" t="str">
        <f>'1 lentelė'!D60</f>
        <v>Susisiekimo sąlygų gerinimas Molėtų mieste įrengiant pėsčiųjų takus tarp Ąžuolų ir Melioratorių gatvių</v>
      </c>
      <c r="E60" s="89" t="s">
        <v>990</v>
      </c>
    </row>
    <row r="61" spans="2:21" ht="25.5" x14ac:dyDescent="0.25">
      <c r="B61" s="27" t="str">
        <f>'1 lentelė'!B61</f>
        <v>1.2.2.2</v>
      </c>
      <c r="C61" s="27">
        <f>'1 lentelė'!C61</f>
        <v>0</v>
      </c>
      <c r="D61" s="27" t="str">
        <f>'1 lentelė'!D61</f>
        <v>Priemonė: Darnaus judumo priemonių diegimas</v>
      </c>
      <c r="E61" s="27"/>
    </row>
    <row r="62" spans="2:21" hidden="1" x14ac:dyDescent="0.25">
      <c r="B62" s="35"/>
      <c r="C62" s="35"/>
      <c r="D62" s="35"/>
      <c r="E62" s="86"/>
    </row>
    <row r="63" spans="2:21" ht="255.75" customHeight="1" x14ac:dyDescent="0.25">
      <c r="B63" s="35" t="str">
        <f>'1 lentelė'!B63</f>
        <v>1.2.2.2.2</v>
      </c>
      <c r="C63" s="35" t="str">
        <f>'1 lentelė'!C63</f>
        <v>R095513-500000-1214</v>
      </c>
      <c r="D63" s="35" t="str">
        <f>'1 lentelė'!D63</f>
        <v xml:space="preserve">Visagino miesto darnaus judumo plano parengimas </v>
      </c>
      <c r="E63" s="89" t="s">
        <v>849</v>
      </c>
      <c r="U63" s="1" t="s">
        <v>834</v>
      </c>
    </row>
    <row r="64" spans="2:21" ht="181.5" customHeight="1" x14ac:dyDescent="0.25">
      <c r="B64" s="35" t="str">
        <f>'1 lentelė'!B64</f>
        <v>1.2.2.2.3</v>
      </c>
      <c r="C64" s="35" t="str">
        <f>'1 lentelė'!C64</f>
        <v>R095514-190000-1215</v>
      </c>
      <c r="D64" s="35" t="str">
        <f>'1 lentelė'!D64</f>
        <v>Darnaus judumo infrastruktūros įrengimas Visagino mieste</v>
      </c>
      <c r="E64" s="89" t="s">
        <v>1003</v>
      </c>
      <c r="U64" s="1" t="s">
        <v>833</v>
      </c>
    </row>
    <row r="65" spans="2:21" ht="186" customHeight="1" x14ac:dyDescent="0.25">
      <c r="B65" s="35" t="str">
        <f>'1 lentelė'!B65</f>
        <v>1.2.2.2.4</v>
      </c>
      <c r="C65" s="35" t="str">
        <f>'1 lentelė'!C65</f>
        <v>R095513-500000-1216</v>
      </c>
      <c r="D65" s="35" t="str">
        <f>'1 lentelė'!D65</f>
        <v>Darnaus judumo Utenos mieste plano rengimas</v>
      </c>
      <c r="E65" s="89" t="s">
        <v>848</v>
      </c>
      <c r="U65" s="1" t="s">
        <v>834</v>
      </c>
    </row>
    <row r="66" spans="2:21" ht="123.75" customHeight="1" x14ac:dyDescent="0.25">
      <c r="B66" s="35" t="s">
        <v>261</v>
      </c>
      <c r="C66" s="35" t="s">
        <v>262</v>
      </c>
      <c r="D66" s="35" t="s">
        <v>984</v>
      </c>
      <c r="E66" s="89" t="s">
        <v>986</v>
      </c>
    </row>
    <row r="67" spans="2:21" ht="38.25" x14ac:dyDescent="0.25">
      <c r="B67" s="64" t="str">
        <f>'1 lentelė'!B67</f>
        <v>1.2.2.3</v>
      </c>
      <c r="C67" s="64"/>
      <c r="D67" s="64" t="str">
        <f>'1 lentelė'!D67</f>
        <v>Priemonė: Vietinio susisiekimo viešojo transporto priemonių parko atnaujinimas</v>
      </c>
      <c r="E67" s="64"/>
    </row>
    <row r="68" spans="2:21" hidden="1" x14ac:dyDescent="0.25">
      <c r="B68" s="35"/>
      <c r="C68" s="35"/>
      <c r="D68" s="35"/>
      <c r="E68" s="86"/>
    </row>
    <row r="69" spans="2:21" ht="96" x14ac:dyDescent="0.25">
      <c r="B69" s="35" t="str">
        <f>'1 lentelė'!B69</f>
        <v>1.2.2.3.3</v>
      </c>
      <c r="C69" s="35" t="str">
        <f>'1 lentelė'!C69</f>
        <v>R095518-100000-1219</v>
      </c>
      <c r="D69" s="35" t="str">
        <f>'1 lentelė'!D69</f>
        <v>Utenos rajono vietinio susisiekimo viešojo transporto priemonių parko atnaujinimas</v>
      </c>
      <c r="E69" s="89" t="s">
        <v>934</v>
      </c>
    </row>
    <row r="70" spans="2:21" ht="15" x14ac:dyDescent="0.25">
      <c r="B70" s="68" t="str">
        <f>'1 lentelė'!B70</f>
        <v>2.</v>
      </c>
      <c r="C70" s="68"/>
      <c r="D70" s="68" t="str">
        <f>'1 lentelė'!D70</f>
        <v>Prioritetas: Integrali ekonomika</v>
      </c>
      <c r="E70" s="68"/>
    </row>
    <row r="71" spans="2:21" ht="38.25" x14ac:dyDescent="0.25">
      <c r="B71" s="71" t="str">
        <f>'1 lentelė'!B71</f>
        <v xml:space="preserve">2.1 </v>
      </c>
      <c r="C71" s="71"/>
      <c r="D71" s="71" t="str">
        <f>'1 lentelė'!D71</f>
        <v>Tikslas: Turizmo infrastruktūros, kultūros ir gamtos paveldo plėtra</v>
      </c>
      <c r="E71" s="71"/>
    </row>
    <row r="72" spans="2:21" ht="38.25" x14ac:dyDescent="0.25">
      <c r="B72" s="75" t="str">
        <f>'1 lentelė'!B72</f>
        <v xml:space="preserve">2.1.1 </v>
      </c>
      <c r="C72" s="75"/>
      <c r="D72" s="75" t="str">
        <f>'1 lentelė'!D72</f>
        <v>Uždavinys: Sutvarkyti ir aktualizuoti kultūros paveldo plėtrą</v>
      </c>
      <c r="E72" s="75"/>
    </row>
    <row r="73" spans="2:21" ht="38.25" x14ac:dyDescent="0.25">
      <c r="B73" s="64" t="str">
        <f>'1 lentelė'!B73</f>
        <v>2.1.1.1</v>
      </c>
      <c r="C73" s="64"/>
      <c r="D73" s="64" t="str">
        <f>'1 lentelė'!D73</f>
        <v>Priemonė: Aktualizuoti savivaldybių kultūros paveldo objektus</v>
      </c>
      <c r="E73" s="64"/>
    </row>
    <row r="74" spans="2:21" ht="280.5" customHeight="1" x14ac:dyDescent="0.25">
      <c r="B74" s="35" t="str">
        <f>'1 lentelė'!B74</f>
        <v>2.1.1.1.1</v>
      </c>
      <c r="C74" s="35" t="str">
        <f>'1 lentelė'!C74</f>
        <v>R093302-442942-2101</v>
      </c>
      <c r="D74" s="35" t="str">
        <f>'1 lentelė'!D74</f>
        <v xml:space="preserve">Kompleksinis Okuličiūtės dvarelio Anykščiuose sutvarkymas ir pritaikymas kultūrinei, meninei veiklai </v>
      </c>
      <c r="E74" s="89" t="s">
        <v>850</v>
      </c>
    </row>
    <row r="75" spans="2:21" ht="160.5" customHeight="1" x14ac:dyDescent="0.25">
      <c r="B75" s="35" t="str">
        <f>'1 lentelė'!B75</f>
        <v xml:space="preserve">2.1.1.1.2 </v>
      </c>
      <c r="C75" s="35" t="str">
        <f>'1 lentelė'!C75</f>
        <v>R093302-440000-2102</v>
      </c>
      <c r="D75" s="35" t="str">
        <f>'1 lentelė'!D75</f>
        <v xml:space="preserve">Naujų kultūros paslaugų visuomenės kultūriniams poreikiams tenkinti sukūrimas Utenos meno mokykloje </v>
      </c>
      <c r="E75" s="89" t="s">
        <v>851</v>
      </c>
    </row>
    <row r="76" spans="2:21" ht="180" x14ac:dyDescent="0.25">
      <c r="B76" s="35" t="str">
        <f>'1 lentelė'!B76</f>
        <v>2.1.1.1.3</v>
      </c>
      <c r="C76" s="35" t="str">
        <f>'1 lentelė'!C76</f>
        <v>R093302-440000-2103</v>
      </c>
      <c r="D76" s="35" t="str">
        <f>'1 lentelė'!D76</f>
        <v>Atgailos kanauninkų vienuolyno ansamblio (u.k. 987) vienuolyno namo (u.k. 25029) Videniškių km. kapitalinis remontas ir pritaikymas Videniškių vienuolyno amatų centro ir bendruomenės poreikiams poreikiams</v>
      </c>
      <c r="E76" s="89" t="s">
        <v>852</v>
      </c>
    </row>
    <row r="77" spans="2:21" ht="228" x14ac:dyDescent="0.25">
      <c r="B77" s="35" t="str">
        <f>'1 lentelė'!B77</f>
        <v>2.1.1.1.4</v>
      </c>
      <c r="C77" s="35" t="str">
        <f>'1 lentelė'!C77</f>
        <v>R093302-442942-2104</v>
      </c>
      <c r="D77" s="35" t="str">
        <f>'1 lentelė'!D77</f>
        <v>Valstybės saugomo kultūros paveldo objekto – Antazavės dvaro aktualizavimas</v>
      </c>
      <c r="E77" s="89" t="s">
        <v>853</v>
      </c>
    </row>
    <row r="78" spans="2:21" ht="25.5" x14ac:dyDescent="0.25">
      <c r="B78" s="75" t="str">
        <f>'1 lentelė'!B78</f>
        <v>2.1.2</v>
      </c>
      <c r="C78" s="75">
        <f>'1 lentelė'!C78</f>
        <v>0</v>
      </c>
      <c r="D78" s="75" t="str">
        <f>'1 lentelė'!D78</f>
        <v>Uždavinys: Plėtoti turizmo išteklių ir paslaugų rinkodarą</v>
      </c>
      <c r="E78" s="75"/>
    </row>
    <row r="79" spans="2:21" ht="51" x14ac:dyDescent="0.25">
      <c r="B79" s="64" t="str">
        <f>'1 lentelė'!B79</f>
        <v>2.1.2.1</v>
      </c>
      <c r="C79" s="64"/>
      <c r="D79" s="64" t="str">
        <f>'1 lentelė'!D79</f>
        <v>Priemonė: Savivaldybes jungiančių turizmo trasų ir turizmo maršrutų informacinės infrastruktūros plėtra</v>
      </c>
      <c r="E79" s="64"/>
    </row>
    <row r="80" spans="2:21" ht="30" hidden="1" customHeight="1" x14ac:dyDescent="0.25">
      <c r="B80" s="105"/>
      <c r="C80" s="105"/>
      <c r="D80" s="105"/>
      <c r="E80" s="106"/>
    </row>
    <row r="81" spans="2:21" ht="123.75" customHeight="1" x14ac:dyDescent="0.25">
      <c r="B81" s="35" t="str">
        <f>'1 lentelė'!B81</f>
        <v xml:space="preserve">2.1.2.1.2 </v>
      </c>
      <c r="C81" s="35" t="str">
        <f>'1 lentelė'!C81</f>
        <v>R098821-420000-2106</v>
      </c>
      <c r="D81" s="35" t="str">
        <f>'1 lentelė'!D81</f>
        <v>Informacinės infrastruktūros plėtra Ignalinos, Molėtų ir Utenos rajonuose</v>
      </c>
      <c r="E81" s="89" t="s">
        <v>854</v>
      </c>
      <c r="U81" s="1" t="s">
        <v>833</v>
      </c>
    </row>
    <row r="82" spans="2:21" s="120" customFormat="1" ht="55.5" customHeight="1" x14ac:dyDescent="0.25">
      <c r="B82" s="35" t="str">
        <f>'1 lentelė'!B82</f>
        <v>2.1.2.1.3</v>
      </c>
      <c r="C82" s="35" t="str">
        <f>'1 lentelė'!C82</f>
        <v>R098821-420000-2107</v>
      </c>
      <c r="D82" s="35" t="str">
        <f>'1 lentelė'!D82</f>
        <v>Taktiliniai maketai turistui po atviru dangumi</v>
      </c>
      <c r="E82" s="89" t="s">
        <v>973</v>
      </c>
    </row>
    <row r="83" spans="2:21" ht="114.75" customHeight="1" x14ac:dyDescent="0.25">
      <c r="B83" s="35" t="s">
        <v>977</v>
      </c>
      <c r="C83" s="35" t="s">
        <v>978</v>
      </c>
      <c r="D83" s="35" t="s">
        <v>979</v>
      </c>
      <c r="E83" s="89" t="s">
        <v>983</v>
      </c>
    </row>
    <row r="84" spans="2:21" ht="25.5" x14ac:dyDescent="0.25">
      <c r="B84" s="71" t="str">
        <f>'1 lentelė'!B84</f>
        <v>2.2</v>
      </c>
      <c r="C84" s="71"/>
      <c r="D84" s="71" t="str">
        <f>'1 lentelė'!D84</f>
        <v>Tikslas; darnaus išteklių naudojimo skatinimas</v>
      </c>
      <c r="E84" s="71"/>
    </row>
    <row r="85" spans="2:21" ht="51" x14ac:dyDescent="0.25">
      <c r="B85" s="75" t="str">
        <f>'1 lentelė'!B85</f>
        <v>2.2.1</v>
      </c>
      <c r="C85" s="75"/>
      <c r="D85" s="75" t="str">
        <f>'1 lentelė'!D85</f>
        <v>Uždavinys: Plėtoti tvarią šilumos energijos, vandens tiekimo, nuotekų šalinimo ir atliekų tvarkymo sistemą</v>
      </c>
      <c r="E85" s="75"/>
    </row>
    <row r="86" spans="2:21" ht="51" x14ac:dyDescent="0.25">
      <c r="B86" s="64" t="str">
        <f>'1 lentelė'!B86</f>
        <v>2.2.1.1</v>
      </c>
      <c r="C86" s="64"/>
      <c r="D86" s="64" t="str">
        <f>'1 lentelė'!D86</f>
        <v>Priemonė: Geriamojo vandens tiekimo ir nuotekų tvarkymo sistemų renovavimas ir plėtra, įmonių valdymo tobulinimas</v>
      </c>
      <c r="E86" s="64"/>
    </row>
    <row r="87" spans="2:21" ht="255.75" customHeight="1" x14ac:dyDescent="0.25">
      <c r="B87" s="35" t="str">
        <f>'1 lentelė'!B87</f>
        <v>2.2.1.1.1</v>
      </c>
      <c r="C87" s="35" t="str">
        <f>'1 lentelė'!C87</f>
        <v>R090014-060700-2201</v>
      </c>
      <c r="D87" s="35" t="str">
        <f>'1 lentelė'!D87</f>
        <v xml:space="preserve">Vandens tiekimo ir nuotekų tvarkymo infrastruktūros plėtra Ignalinos rajone </v>
      </c>
      <c r="E87" s="89" t="s">
        <v>855</v>
      </c>
    </row>
    <row r="88" spans="2:21" ht="216" x14ac:dyDescent="0.25">
      <c r="B88" s="35" t="str">
        <f>'1 lentelė'!B88</f>
        <v>2.2.1.1.2</v>
      </c>
      <c r="C88" s="35" t="str">
        <f>'1 lentelė'!C88</f>
        <v>R090014-070000-2202</v>
      </c>
      <c r="D88" s="35" t="str">
        <f>'1 lentelė'!D88</f>
        <v xml:space="preserve">Vandens tiekimo ir nuotekų tvarkymo infrastruktūros plėtra ir rekonstravimas Zarasų rajono savivaldybėje </v>
      </c>
      <c r="E88" s="89" t="s">
        <v>856</v>
      </c>
    </row>
    <row r="89" spans="2:21" ht="217.5" customHeight="1" x14ac:dyDescent="0.25">
      <c r="B89" s="35" t="str">
        <f>'1 lentelė'!B89</f>
        <v>2.2.1.1.3</v>
      </c>
      <c r="C89" s="35" t="str">
        <f>'1 lentelė'!C89</f>
        <v>R090014-060000-2203</v>
      </c>
      <c r="D89" s="35" t="str">
        <f>'1 lentelė'!D89</f>
        <v xml:space="preserve">Vandens tiekimo ir nuotekų tinklų rekonstravimas Visagine </v>
      </c>
      <c r="E89" s="89" t="s">
        <v>859</v>
      </c>
      <c r="U89" s="1" t="s">
        <v>834</v>
      </c>
    </row>
    <row r="90" spans="2:21" ht="255.75" customHeight="1" x14ac:dyDescent="0.25">
      <c r="B90" s="35" t="str">
        <f>'1 lentelė'!B90</f>
        <v>2.2.1.1.4</v>
      </c>
      <c r="C90" s="35" t="str">
        <f>'1 lentelė'!C90</f>
        <v>R090014-070600-2204</v>
      </c>
      <c r="D90" s="35" t="str">
        <f>'1 lentelė'!D90</f>
        <v>Vandens tiekimo ir nuotekų tvarkymo infrastruktūros plėtra ir rekonstrukcija Anykščių r. sav. Kurklių miestelyje</v>
      </c>
      <c r="E90" s="89" t="s">
        <v>858</v>
      </c>
    </row>
    <row r="91" spans="2:21" ht="240.75" customHeight="1" x14ac:dyDescent="0.25">
      <c r="B91" s="35" t="str">
        <f>'1 lentelė'!B91</f>
        <v>2.2.1.1.5</v>
      </c>
      <c r="C91" s="35" t="str">
        <f>'1 lentelė'!C91</f>
        <v>R090014-070600-2205</v>
      </c>
      <c r="D91" s="35" t="str">
        <f>'1 lentelė'!D91</f>
        <v xml:space="preserve"> Vandens tiekimo ir nuotekų tvarkymo infrastruktūros plėtra ir rekonstrukcija Molėtų rajone </v>
      </c>
      <c r="E91" s="89" t="s">
        <v>857</v>
      </c>
    </row>
    <row r="92" spans="2:21" ht="324" x14ac:dyDescent="0.25">
      <c r="B92" s="35" t="str">
        <f>'1 lentelė'!B92</f>
        <v>2.2.1.1.6</v>
      </c>
      <c r="C92" s="35" t="str">
        <f>'1 lentelė'!C92</f>
        <v>R090014-075000-2206</v>
      </c>
      <c r="D92" s="35" t="str">
        <f>'1 lentelė'!D92</f>
        <v>Vandens tiekimo ir nuotekų tvarkymo infrastruktūros plėtra Utenos rajone (Jasonių k.)</v>
      </c>
      <c r="E92" s="89" t="s">
        <v>860</v>
      </c>
    </row>
    <row r="93" spans="2:21" ht="147" customHeight="1" x14ac:dyDescent="0.25">
      <c r="B93" s="35" t="str">
        <f>'1 lentelė'!B93</f>
        <v>2.2.1.1.7</v>
      </c>
      <c r="C93" s="35" t="str">
        <f>'1 lentelė'!C93</f>
        <v>R090014-060000-2225</v>
      </c>
      <c r="D93" s="35" t="str">
        <f>'1 lentelė'!D93</f>
        <v>Vandens tiekimo ir nuotekų tvarkymo infrastruktūros rekonstrukcija ir inventorizacija Ignalinos rajone</v>
      </c>
      <c r="E93" s="89" t="s">
        <v>864</v>
      </c>
      <c r="U93" s="1" t="s">
        <v>833</v>
      </c>
    </row>
    <row r="94" spans="2:21" ht="121.5" customHeight="1" x14ac:dyDescent="0.25">
      <c r="B94" s="35" t="str">
        <f>'1 lentelė'!B94</f>
        <v>2.2.1.1.8</v>
      </c>
      <c r="C94" s="35" t="str">
        <f>'1 lentelė'!C94</f>
        <v>R090014-075000-2226</v>
      </c>
      <c r="D94" s="35" t="str">
        <f>'1 lentelė'!D94</f>
        <v>Vandens tiekimo ir nuotekų tvarkymo infrastruktūros plėtra Utenos rajone (Jasonių k. II etapas)</v>
      </c>
      <c r="E94" s="89" t="s">
        <v>951</v>
      </c>
      <c r="U94" s="1" t="s">
        <v>833</v>
      </c>
    </row>
    <row r="95" spans="2:21" ht="279" customHeight="1" x14ac:dyDescent="0.25">
      <c r="B95" s="35" t="str">
        <f>'1 lentelė'!B95</f>
        <v>2.2.1.1.9</v>
      </c>
      <c r="C95" s="35" t="str">
        <f>'1 lentelė'!C95</f>
        <v>R090014-070000-2227</v>
      </c>
      <c r="D95" s="35" t="str">
        <f>'1 lentelė'!D95</f>
        <v>Vandentiekio ir nuotekų tinklų Anykščių aglomeracijoje (sodų bendrija ,,Šaltupys" ir Keblonių k.) statybos darbai.</v>
      </c>
      <c r="E95" s="89" t="s">
        <v>861</v>
      </c>
    </row>
    <row r="96" spans="2:21" ht="270" customHeight="1" x14ac:dyDescent="0.25">
      <c r="B96" s="35" t="str">
        <f>'1 lentelė'!B96</f>
        <v>2.2.1.1.10</v>
      </c>
      <c r="C96" s="35" t="str">
        <f>'1 lentelė'!C96</f>
        <v>R090014-070600-2228</v>
      </c>
      <c r="D96" s="35" t="str">
        <f>'1 lentelė'!D96</f>
        <v>Vandens tiekimo ir nuotekų tvarkymo infrastruktūros plėtra ir rekonstravimas Zarasų rajono savivaldybėje (II etapas)</v>
      </c>
      <c r="E96" s="89" t="s">
        <v>863</v>
      </c>
    </row>
    <row r="97" spans="2:5" ht="124.5" customHeight="1" x14ac:dyDescent="0.25">
      <c r="B97" s="35" t="str">
        <f>'1 lentelė'!B97</f>
        <v>2.2.1.1.11</v>
      </c>
      <c r="C97" s="35" t="str">
        <f>'1 lentelė'!C97</f>
        <v>R090014-070600-2229</v>
      </c>
      <c r="D97" s="35" t="str">
        <f>'1 lentelė'!D97</f>
        <v>Vandens tiekimo ir nuotekų tvarkymo infrastruktūros plėtra ir rekonstrukcija Molėtų rajone (II etapas)</v>
      </c>
      <c r="E97" s="89" t="s">
        <v>862</v>
      </c>
    </row>
    <row r="98" spans="2:5" ht="25.5" x14ac:dyDescent="0.25">
      <c r="B98" s="65" t="str">
        <f>'1 lentelė'!B98</f>
        <v>2.2.1.2</v>
      </c>
      <c r="C98" s="65">
        <f>'1 lentelė'!C98</f>
        <v>0</v>
      </c>
      <c r="D98" s="65" t="str">
        <f>'1 lentelė'!D98</f>
        <v>Priemonė: Paviršinių nuotekų sistemų tvarkymas</v>
      </c>
      <c r="E98" s="65"/>
    </row>
    <row r="99" spans="2:5" ht="315" customHeight="1" x14ac:dyDescent="0.25">
      <c r="B99" s="35" t="str">
        <f>'1 lentelė'!B99</f>
        <v>2.2.1.2.1</v>
      </c>
      <c r="C99" s="35" t="str">
        <f>'1 lentelė'!C99</f>
        <v>R090007-080000-2207</v>
      </c>
      <c r="D99" s="35" t="str">
        <f>'1 lentelė'!D99</f>
        <v>Paviršinių nuotekų tinklų ir jiems priklausančios infrastruktūros rekonstrukcija ir plėtra Utenos mieste</v>
      </c>
      <c r="E99" s="89" t="s">
        <v>865</v>
      </c>
    </row>
    <row r="100" spans="2:5" ht="266.25" customHeight="1" x14ac:dyDescent="0.25">
      <c r="B100" s="35" t="str">
        <f>'1 lentelė'!B100</f>
        <v>2.2.1.2.2</v>
      </c>
      <c r="C100" s="35" t="str">
        <f>'1 lentelė'!C100</f>
        <v>R090007-080000-2208</v>
      </c>
      <c r="D100" s="35" t="str">
        <f>'1 lentelė'!D100</f>
        <v>Inžinerinių paviršinių nuotekų surinkimo ir šalinimo tinklų rekonstravimas Visagino g. atkarpoje nuo Parko iki Vilties g.</v>
      </c>
      <c r="E100" s="89" t="s">
        <v>866</v>
      </c>
    </row>
    <row r="101" spans="2:5" ht="25.5" x14ac:dyDescent="0.25">
      <c r="B101" s="65" t="str">
        <f>'1 lentelė'!B101</f>
        <v>2.2.1.3</v>
      </c>
      <c r="C101" s="65">
        <f>'1 lentelė'!C101</f>
        <v>0</v>
      </c>
      <c r="D101" s="65" t="str">
        <f>'1 lentelė'!D101</f>
        <v>Priemonė: Komunalinių atliekų tvarkymo infrastruktūros plėtra</v>
      </c>
      <c r="E101" s="65"/>
    </row>
    <row r="102" spans="2:5" ht="303" customHeight="1" x14ac:dyDescent="0.25">
      <c r="B102" s="35" t="str">
        <f>'1 lentelė'!B102</f>
        <v>2.2.1.3.1</v>
      </c>
      <c r="C102" s="35" t="str">
        <f>'1 lentelė'!C102</f>
        <v>R090008-050000-2209</v>
      </c>
      <c r="D102" s="35" t="str">
        <f>'1 lentelė'!D102</f>
        <v>Komunalinių atliekų tvarkymo infrastruktūros plėtra Visagino savivaldybėje</v>
      </c>
      <c r="E102" s="89" t="s">
        <v>867</v>
      </c>
    </row>
    <row r="103" spans="2:5" ht="87.75" customHeight="1" x14ac:dyDescent="0.25">
      <c r="B103" s="35" t="str">
        <f>'1 lentelė'!B103</f>
        <v>2.2.1.3.2</v>
      </c>
      <c r="C103" s="35" t="str">
        <f>'1 lentelė'!C103</f>
        <v>R090008-050000-2210</v>
      </c>
      <c r="D103" s="35" t="str">
        <f>'1 lentelė'!D103</f>
        <v>Konteinerinių aikštelių įrengimas ( rekonstrukcija) Ignalinos r. savivaldybėje ir atliekų surinkimo konteinerių konteinerinėms aikštelėms įsigijimas</v>
      </c>
      <c r="E103" s="89" t="s">
        <v>869</v>
      </c>
    </row>
    <row r="104" spans="2:5" ht="336" customHeight="1" x14ac:dyDescent="0.25">
      <c r="B104" s="35" t="str">
        <f>'1 lentelė'!B104</f>
        <v>2.2.1.3.3</v>
      </c>
      <c r="C104" s="35" t="str">
        <f>'1 lentelė'!C104</f>
        <v>R090008-050000-2211</v>
      </c>
      <c r="D104" s="35" t="str">
        <f>'1 lentelė'!D104</f>
        <v>Komunalinių atliekų tvarkymo infrastruktūros plėtra Anykščių rajono savivaldybėje</v>
      </c>
      <c r="E104" s="89" t="s">
        <v>868</v>
      </c>
    </row>
    <row r="105" spans="2:5" ht="204" x14ac:dyDescent="0.25">
      <c r="B105" s="35" t="str">
        <f>'1 lentelė'!B105</f>
        <v>2.2.1.3.4</v>
      </c>
      <c r="C105" s="35" t="str">
        <f>'1 lentelė'!C105</f>
        <v>R090008-050000-2212</v>
      </c>
      <c r="D105" s="35" t="str">
        <f>'1 lentelė'!D105</f>
        <v>Molėtų rajono komunalinių atliekų tvarkymo infrastruktūros plėtra</v>
      </c>
      <c r="E105" s="89" t="s">
        <v>872</v>
      </c>
    </row>
    <row r="106" spans="2:5" ht="210" customHeight="1" x14ac:dyDescent="0.25">
      <c r="B106" s="35" t="str">
        <f>'1 lentelė'!B106</f>
        <v>2.2.1.3.5</v>
      </c>
      <c r="C106" s="35" t="str">
        <f>'1 lentelė'!C106</f>
        <v>R090008-050000-2213</v>
      </c>
      <c r="D106" s="35" t="str">
        <f>'1 lentelė'!D106</f>
        <v>Komunalinių atliekų tvarkymo infrastruktūros plėtra Zarasų rajone</v>
      </c>
      <c r="E106" s="89" t="s">
        <v>870</v>
      </c>
    </row>
    <row r="107" spans="2:5" ht="216" x14ac:dyDescent="0.25">
      <c r="B107" s="35" t="str">
        <f>'1 lentelė'!B107</f>
        <v>2.2.1.3.6</v>
      </c>
      <c r="C107" s="35" t="str">
        <f>'1 lentelė'!C107</f>
        <v>R090008-050000-2214</v>
      </c>
      <c r="D107" s="35" t="str">
        <f>'1 lentelė'!D107</f>
        <v>Komunalinių atliekų tvarkymo infrastruktūros plėtra Utenos rajone</v>
      </c>
      <c r="E107" s="89" t="s">
        <v>871</v>
      </c>
    </row>
    <row r="108" spans="2:5" ht="41.25" customHeight="1" x14ac:dyDescent="0.25">
      <c r="B108" s="75" t="str">
        <f>'1 lentelė'!B108</f>
        <v>2.2.2.</v>
      </c>
      <c r="C108" s="75"/>
      <c r="D108" s="75" t="str">
        <f>'1 lentelė'!D108</f>
        <v>Uždavinys: Gerinti regiono kraštovaizdžio tvarkymo ir apsaugos efektyvumą</v>
      </c>
      <c r="E108" s="75"/>
    </row>
    <row r="109" spans="2:5" ht="15" x14ac:dyDescent="0.25">
      <c r="B109" s="65" t="str">
        <f>'1 lentelė'!B109</f>
        <v>2.2.2.1</v>
      </c>
      <c r="C109" s="65"/>
      <c r="D109" s="65" t="str">
        <f>'1 lentelė'!D109</f>
        <v>Priemonė: Kraštovaizdžio apsauga</v>
      </c>
      <c r="E109" s="65"/>
    </row>
    <row r="110" spans="2:5" ht="159" customHeight="1" x14ac:dyDescent="0.25">
      <c r="B110" s="35" t="str">
        <f>'1 lentelė'!B110</f>
        <v>2.2.2.1.1</v>
      </c>
      <c r="C110" s="35" t="str">
        <f>'1 lentelė'!C110</f>
        <v>R090019-380000-2215</v>
      </c>
      <c r="D110" s="35" t="str">
        <f>'1 lentelė'!D110</f>
        <v>Zarasų rajono savivaldybės bendrųjų planų koregavimas</v>
      </c>
      <c r="E110" s="89" t="s">
        <v>881</v>
      </c>
    </row>
    <row r="111" spans="2:5" ht="142.5" customHeight="1" x14ac:dyDescent="0.25">
      <c r="B111" s="35" t="str">
        <f>'1 lentelė'!B111</f>
        <v>2.2.2.1.2</v>
      </c>
      <c r="C111" s="35" t="str">
        <f>'1 lentelė'!C111</f>
        <v>R090019-380000-2216</v>
      </c>
      <c r="D111" s="35" t="str">
        <f>'1 lentelė'!D111</f>
        <v>Bešeimininkių apleistų, kraštovaizdį darkančių statinių likvidavimas Molėtų rajono savivaldybėje</v>
      </c>
      <c r="E111" s="89" t="s">
        <v>874</v>
      </c>
    </row>
    <row r="112" spans="2:5" ht="288" x14ac:dyDescent="0.25">
      <c r="B112" s="35" t="str">
        <f>'1 lentelė'!B112</f>
        <v>2.2.2.1.3</v>
      </c>
      <c r="C112" s="35" t="str">
        <f>'1 lentelė'!C112</f>
        <v>R090019-380000-2217</v>
      </c>
      <c r="D112" s="35" t="str">
        <f>'1 lentelė'!D112</f>
        <v>Kraštovaizdžio formavimas ir ekologinės būklės gerinimas Zarasų rajone</v>
      </c>
      <c r="E112" s="89" t="s">
        <v>876</v>
      </c>
    </row>
    <row r="113" spans="1:21" ht="351" customHeight="1" x14ac:dyDescent="0.25">
      <c r="B113" s="123" t="str">
        <f>'1 lentelė'!B113</f>
        <v>2.2.2.1.4</v>
      </c>
      <c r="C113" s="123" t="str">
        <f>'1 lentelė'!C113</f>
        <v>R090019-380000-2218</v>
      </c>
      <c r="D113" s="123" t="str">
        <f>'1 lentelė'!D113</f>
        <v>Želdynų teritorijos formavimas ir kraštovaizdžio būklės gerinimas Utenos mieste</v>
      </c>
      <c r="E113" s="127" t="s">
        <v>875</v>
      </c>
    </row>
    <row r="114" spans="1:21" ht="204" x14ac:dyDescent="0.25">
      <c r="B114" s="35" t="str">
        <f>'1 lentelė'!B114</f>
        <v>2.2.2.1.5</v>
      </c>
      <c r="C114" s="35" t="str">
        <f>'1 lentelė'!C114</f>
        <v>R090019-380000-2219</v>
      </c>
      <c r="D114" s="35" t="str">
        <f>'1 lentelė'!D114</f>
        <v>,,Anykščių rajono kraštovaizdžio estetinio potencialo didinimas likviduojant bešeimininkius  kraštovaizdį darkančius statinius“</v>
      </c>
      <c r="E114" s="89" t="s">
        <v>873</v>
      </c>
      <c r="U114" s="1" t="s">
        <v>834</v>
      </c>
    </row>
    <row r="115" spans="1:21" ht="193.5" customHeight="1" x14ac:dyDescent="0.25">
      <c r="B115" s="35" t="str">
        <f>'1 lentelė'!B115</f>
        <v>2.2.2.1.6</v>
      </c>
      <c r="C115" s="35" t="str">
        <f>'1 lentelė'!C115</f>
        <v>R090019-380000-2220</v>
      </c>
      <c r="D115" s="35" t="str">
        <f>'1 lentelė'!D115</f>
        <v>Kraštovaizdžio formavimas ir ekologinės būklės gerinimas Anykščių rajono savivaldybėje</v>
      </c>
      <c r="E115" s="89" t="s">
        <v>877</v>
      </c>
    </row>
    <row r="116" spans="1:21" ht="132" x14ac:dyDescent="0.25">
      <c r="B116" s="35" t="str">
        <f>'1 lentelė'!B116</f>
        <v>2.2.2.1.7</v>
      </c>
      <c r="C116" s="35" t="str">
        <f>'1 lentelė'!C116</f>
        <v>R090019-380000-2221</v>
      </c>
      <c r="D116" s="35" t="str">
        <f>'1 lentelė'!D116</f>
        <v>Visagino miesto kraštovaizdžio formavimas, ekologinės būklės gerinimas ir želdynų tvarkymas (kūrimas) gamtinio karkaso teritorijose</v>
      </c>
      <c r="E116" s="89" t="s">
        <v>880</v>
      </c>
      <c r="U116" s="1" t="s">
        <v>833</v>
      </c>
    </row>
    <row r="117" spans="1:21" ht="252" x14ac:dyDescent="0.25">
      <c r="B117" s="35" t="str">
        <f>'1 lentelė'!B117</f>
        <v>2.2.2.1.8</v>
      </c>
      <c r="C117" s="35" t="str">
        <f>'1 lentelė'!C117</f>
        <v>R090019-380000-2222</v>
      </c>
      <c r="D117" s="35" t="str">
        <f>'1 lentelė'!D117</f>
        <v>Utenos rajono kraštovaizdžio estetinio potencialo didinimas likviduojant bešeimininkius apleistus, kraštovaizdį darkančius statinius</v>
      </c>
      <c r="E117" s="89" t="s">
        <v>879</v>
      </c>
    </row>
    <row r="118" spans="1:21" ht="146.25" customHeight="1" x14ac:dyDescent="0.25">
      <c r="B118" s="35" t="str">
        <f>'1 lentelė'!B118</f>
        <v>2.2.2.1.9</v>
      </c>
      <c r="C118" s="35" t="str">
        <f>'1 lentelė'!C118</f>
        <v>R090019-380000-2223</v>
      </c>
      <c r="D118" s="35" t="str">
        <f>'1 lentelė'!D118</f>
        <v xml:space="preserve">Kraštovaizdžio planavimas, tvarkymas ir būklės gerinimas Molėtų rajone </v>
      </c>
      <c r="E118" s="89" t="s">
        <v>878</v>
      </c>
    </row>
    <row r="119" spans="1:21" ht="60" x14ac:dyDescent="0.25">
      <c r="B119" s="35" t="str">
        <f>'1 lentelė'!B119</f>
        <v>2.2.2.1.10</v>
      </c>
      <c r="C119" s="35" t="str">
        <f>'1 lentelė'!C119</f>
        <v>R090019-380000-2224</v>
      </c>
      <c r="D119" s="35" t="str">
        <f>'1 lentelė'!D119</f>
        <v>Kraštovaizdžio formavimas, pažeistų žemių tvarkymas Ignalinos rajone ir bendrųjų planų tikslinimas</v>
      </c>
      <c r="E119" s="89" t="s">
        <v>935</v>
      </c>
    </row>
    <row r="120" spans="1:21" ht="107.25" customHeight="1" x14ac:dyDescent="0.25">
      <c r="B120" s="35" t="str">
        <f>'1 lentelė'!B120</f>
        <v>2.2.2.1.11</v>
      </c>
      <c r="C120" s="35" t="str">
        <f>'1 lentelė'!C120</f>
        <v>R090019-380000-2225</v>
      </c>
      <c r="D120" s="35" t="str">
        <f>'1 lentelė'!D120</f>
        <v>Bešeimininkių apleistų statinių likvidavimas Molėtų rajono savivaldybėje</v>
      </c>
      <c r="E120" s="89" t="s">
        <v>945</v>
      </c>
    </row>
    <row r="121" spans="1:21" ht="109.5" customHeight="1" x14ac:dyDescent="0.25">
      <c r="B121" s="35" t="str">
        <f>'1 lentelė'!B121</f>
        <v>2.2.2.1.12</v>
      </c>
      <c r="C121" s="35" t="str">
        <f>'1 lentelė'!C121</f>
        <v>R090019-380000-2226</v>
      </c>
      <c r="D121" s="35" t="str">
        <f>'1 lentelė'!D121</f>
        <v>Bešeimininkių apleistų pastatų likvidavimas Zarasų rajone</v>
      </c>
      <c r="E121" s="89" t="s">
        <v>985</v>
      </c>
    </row>
    <row r="122" spans="1:21" ht="38.25" x14ac:dyDescent="0.25">
      <c r="B122" s="87" t="str">
        <f>'1 lentelė'!B122</f>
        <v xml:space="preserve">2.3 </v>
      </c>
      <c r="C122" s="87">
        <f>'1 lentelė'!C122</f>
        <v>0</v>
      </c>
      <c r="D122" s="87" t="str">
        <f>'1 lentelė'!D122</f>
        <v>Tikslas: Verslo ir investicijų skatinimas bei pramonės potencialo skatinimas</v>
      </c>
      <c r="E122" s="87"/>
    </row>
    <row r="123" spans="1:21" ht="38.25" x14ac:dyDescent="0.25">
      <c r="B123" s="88" t="str">
        <f>'1 lentelė'!B123</f>
        <v>2.3.1</v>
      </c>
      <c r="C123" s="88">
        <f>'1 lentelė'!C123</f>
        <v>0</v>
      </c>
      <c r="D123" s="88" t="str">
        <f>'1 lentelė'!D123</f>
        <v>Uždavinys: Sukurti infrastruktūrą ir palankią aplinką vidaus ir užsienio investuotojams</v>
      </c>
      <c r="E123" s="88"/>
    </row>
    <row r="124" spans="1:21" ht="76.5" x14ac:dyDescent="0.25">
      <c r="B124" s="64" t="str">
        <f>'1 lentelė'!B124</f>
        <v>2.3.1.1</v>
      </c>
      <c r="C124" s="64">
        <f>'1 lentelė'!C124</f>
        <v>0</v>
      </c>
      <c r="D124" s="64" t="str">
        <f>'1 lentelė'!D124</f>
        <v>Priemonė: Sukurti ir (arba) išplėtoti pramoninių parkų infrastruktūrą ir taip sudaryti sąlygas pritraukti tiesioginių užsienio investicijų sumanios specializacijos srityse (valstybinė SMART PARK LT)</v>
      </c>
      <c r="E124" s="64"/>
    </row>
    <row r="125" spans="1:21" ht="96" x14ac:dyDescent="0.25">
      <c r="B125" s="35" t="str">
        <f>'1 lentelė'!B125</f>
        <v>2.3.1.1.1</v>
      </c>
      <c r="C125" s="35" t="str">
        <f>'1 lentelė'!C125</f>
        <v>R098830-360000-2301</v>
      </c>
      <c r="D125" s="35" t="str">
        <f>'1 lentelė'!D125</f>
        <v>Investicijos į Visagine kuriamo pramoninio parko (SMART PARK) inžinerinius tinklus ir susisiekimo komunikacijas bei pramoninio parko rinkodarą</v>
      </c>
      <c r="E125" s="89" t="s">
        <v>938</v>
      </c>
    </row>
    <row r="126" spans="1:21" ht="25.5" x14ac:dyDescent="0.25">
      <c r="A126" s="75"/>
      <c r="B126" s="75" t="str">
        <f>'1 lentelė'!B126</f>
        <v>2.3.2</v>
      </c>
      <c r="C126" s="75"/>
      <c r="D126" s="75" t="str">
        <f>'1 lentelė'!D126</f>
        <v>Uždavinys: Skatinti bendruomeninį-socialinį verslą</v>
      </c>
      <c r="E126" s="75"/>
    </row>
    <row r="127" spans="1:21" ht="25.5" x14ac:dyDescent="0.25">
      <c r="A127" s="67"/>
      <c r="B127" s="64" t="str">
        <f>'1 lentelė'!B127</f>
        <v>2.3.2.1</v>
      </c>
      <c r="C127" s="64"/>
      <c r="D127" s="64" t="str">
        <f>'1 lentelė'!D127</f>
        <v>Priemonė: konkursinė, VVG strategijų įgyvendinimas</v>
      </c>
      <c r="E127" s="64"/>
    </row>
    <row r="128" spans="1:21" ht="51" x14ac:dyDescent="0.25">
      <c r="A128" s="114"/>
      <c r="B128" s="26" t="str">
        <f>'1 lentelė'!B128</f>
        <v>2.3.3</v>
      </c>
      <c r="C128" s="26"/>
      <c r="D128" s="26" t="str">
        <f>'1 lentelė'!D128</f>
        <v>Uždavinys:  Didinti regiono konkurencingumą skatinant tarpregioninį bendradarbiavimą ir partnerystę</v>
      </c>
      <c r="E128" s="26"/>
    </row>
    <row r="129" spans="1:5" ht="25.5" x14ac:dyDescent="0.25">
      <c r="A129" s="35"/>
      <c r="B129" s="27" t="str">
        <f>'1 lentelė'!B129</f>
        <v>2.3.3.1</v>
      </c>
      <c r="C129" s="27"/>
      <c r="D129" s="27" t="str">
        <f>'1 lentelė'!D129</f>
        <v>Priemonė: Skatinti užimtumą regione</v>
      </c>
      <c r="E129" s="27"/>
    </row>
    <row r="130" spans="1:5" ht="51" x14ac:dyDescent="0.25">
      <c r="B130" s="35" t="str">
        <f>'1 lentelė'!B130</f>
        <v>2.3.3.1.1</v>
      </c>
      <c r="C130" s="35" t="str">
        <f>'1 lentelė'!C130</f>
        <v>R09B000-510000-2302</v>
      </c>
      <c r="D130" s="35" t="str">
        <f>'1 lentelė'!D130</f>
        <v>Pasaulinio medicininių produktų gamintojo plėtros projektas                         (URPT 2018-06-07 sprendimas Nr.51/7S-31)</v>
      </c>
      <c r="E130" s="86"/>
    </row>
    <row r="131" spans="1:5" ht="25.5" x14ac:dyDescent="0.25">
      <c r="B131" s="68" t="str">
        <f>'1 lentelė'!B131</f>
        <v>3.</v>
      </c>
      <c r="C131" s="68"/>
      <c r="D131" s="68" t="str">
        <f>'1 lentelė'!D131</f>
        <v>Prioritetas: Gyvenimo kokybės gerinimas</v>
      </c>
      <c r="E131" s="68"/>
    </row>
    <row r="132" spans="1:5" ht="25.5" x14ac:dyDescent="0.25">
      <c r="B132" s="71" t="str">
        <f>'1 lentelė'!B132</f>
        <v xml:space="preserve">3.1 </v>
      </c>
      <c r="C132" s="71"/>
      <c r="D132" s="71" t="str">
        <f>'1 lentelė'!D132</f>
        <v>Tikslas: Mokymosi visą gyvenimą ir kūrybiškumo skatinimas</v>
      </c>
      <c r="E132" s="71"/>
    </row>
    <row r="133" spans="1:5" ht="38.25" x14ac:dyDescent="0.25">
      <c r="B133" s="75" t="str">
        <f>'1 lentelė'!B133</f>
        <v>3.1.1</v>
      </c>
      <c r="C133" s="75"/>
      <c r="D133" s="75" t="str">
        <f>'1 lentelė'!D133</f>
        <v>Uždavinys: Gerinti švietimo kokybę, modernizuojant švietimo infrastruktūrą</v>
      </c>
      <c r="E133" s="75"/>
    </row>
    <row r="134" spans="1:5" ht="38.25" x14ac:dyDescent="0.25">
      <c r="B134" s="64" t="str">
        <f>'1 lentelė'!B134</f>
        <v>3.1.1.1</v>
      </c>
      <c r="C134" s="64"/>
      <c r="D134" s="64" t="str">
        <f>'1 lentelė'!D134</f>
        <v>Priemonė: Ikimokyklinio ir priešmokyklinio ugdymo prieinamumo didinimas</v>
      </c>
      <c r="E134" s="64"/>
    </row>
    <row r="135" spans="1:5" hidden="1" x14ac:dyDescent="0.25">
      <c r="B135" s="35"/>
      <c r="C135" s="35"/>
      <c r="D135" s="35"/>
      <c r="E135" s="86"/>
    </row>
    <row r="136" spans="1:5" ht="156" x14ac:dyDescent="0.25">
      <c r="B136" s="35" t="str">
        <f>'1 lentelė'!B136</f>
        <v>3.1.1.1.2</v>
      </c>
      <c r="C136" s="35" t="str">
        <f>'1 lentelė'!C136</f>
        <v>R097705-230000-3102</v>
      </c>
      <c r="D136" s="35" t="str">
        <f>'1 lentelė'!D136</f>
        <v>Utenos vaikų lopšelio darželio „Šaltinėlis“ vidaus patalpų modernizavimas</v>
      </c>
      <c r="E136" s="89" t="s">
        <v>882</v>
      </c>
    </row>
    <row r="137" spans="1:5" ht="127.5" customHeight="1" x14ac:dyDescent="0.25">
      <c r="B137" s="35" t="str">
        <f>'1 lentelė'!B137</f>
        <v>3.1.1.1.3</v>
      </c>
      <c r="C137" s="35" t="str">
        <f>'1 lentelė'!C137</f>
        <v>R097705-230000-3103</v>
      </c>
      <c r="D137" s="35" t="str">
        <f>'1 lentelė'!D137</f>
        <v>Utenos vaikų lopšelio – darželio ,,Pasaka" vidaus patalpų modernizavimas</v>
      </c>
      <c r="E137" s="89" t="s">
        <v>1000</v>
      </c>
    </row>
    <row r="138" spans="1:5" ht="25.5" x14ac:dyDescent="0.25">
      <c r="B138" s="64" t="str">
        <f>'1 lentelė'!B138</f>
        <v>3.1.1.2</v>
      </c>
      <c r="C138" s="64"/>
      <c r="D138" s="64" t="str">
        <f>'1 lentelė'!D138</f>
        <v>Priemonė:  Mokyklų tinklo efektyvumo didinimas</v>
      </c>
      <c r="E138" s="64"/>
    </row>
    <row r="139" spans="1:5" ht="144" x14ac:dyDescent="0.25">
      <c r="B139" s="35" t="str">
        <f>'1 lentelė'!B139</f>
        <v>3.1.1.2.1</v>
      </c>
      <c r="C139" s="35" t="str">
        <f>'1 lentelė'!C139</f>
        <v>R097724-220000-3103</v>
      </c>
      <c r="D139" s="35" t="str">
        <f>'1 lentelė'!D139</f>
        <v xml:space="preserve">Anykščių miesto A.Vienuolio progimnazijos modernizavimas (vidaus erdvių remontas ir aprūpinimas įranga) </v>
      </c>
      <c r="E139" s="89" t="s">
        <v>884</v>
      </c>
    </row>
    <row r="140" spans="1:5" ht="217.5" customHeight="1" x14ac:dyDescent="0.25">
      <c r="B140" s="35" t="str">
        <f>'1 lentelė'!B140</f>
        <v>3.1.1.2.2</v>
      </c>
      <c r="C140" s="35" t="str">
        <f>'1 lentelė'!C140</f>
        <v>R097724-220000-3104</v>
      </c>
      <c r="D140" s="35" t="str">
        <f>'1 lentelė'!D140</f>
        <v xml:space="preserve">„Kūrybiškumą skatinančių edukacinių erdvių kūrimas Molėtų gimnazijos vidaus patalpose“ </v>
      </c>
      <c r="E140" s="89" t="s">
        <v>883</v>
      </c>
    </row>
    <row r="141" spans="1:5" ht="134.25" customHeight="1" x14ac:dyDescent="0.25">
      <c r="B141" s="35" t="str">
        <f>'1 lentelė'!B141</f>
        <v>3.1.1.2.3</v>
      </c>
      <c r="C141" s="35" t="str">
        <f>'1 lentelė'!C141</f>
        <v>R097724-220000-3105</v>
      </c>
      <c r="D141" s="35" t="str">
        <f>'1 lentelė'!D141</f>
        <v xml:space="preserve">„Edukacinių erdvių kūrimas Ignalinos Česlovo Kudabos progimnazijoje“ </v>
      </c>
      <c r="E141" s="89" t="s">
        <v>885</v>
      </c>
    </row>
    <row r="142" spans="1:5" ht="25.5" x14ac:dyDescent="0.25">
      <c r="B142" s="88" t="str">
        <f>'1 lentelė'!B142</f>
        <v>3.1.2</v>
      </c>
      <c r="C142" s="88">
        <f>'1 lentelė'!C142</f>
        <v>0</v>
      </c>
      <c r="D142" s="88" t="str">
        <f>'1 lentelė'!D142</f>
        <v>Uždavinys: Plėtoti neformalaus ugdymosi galimybes</v>
      </c>
      <c r="E142" s="88"/>
    </row>
    <row r="143" spans="1:5" ht="25.5" x14ac:dyDescent="0.25">
      <c r="B143" s="64" t="str">
        <f>'1 lentelė'!B143</f>
        <v>3.1.2.1</v>
      </c>
      <c r="C143" s="64">
        <f>'1 lentelė'!C143</f>
        <v>0</v>
      </c>
      <c r="D143" s="64" t="str">
        <f>'1 lentelė'!D143</f>
        <v>Priemonė: Neformaliojo švietimo infrastruktūros tobulinimas</v>
      </c>
      <c r="E143" s="64"/>
    </row>
    <row r="144" spans="1:5" ht="108" x14ac:dyDescent="0.25">
      <c r="B144" s="35" t="str">
        <f>'1 lentelė'!B144</f>
        <v>3.1.2.1.1</v>
      </c>
      <c r="C144" s="35" t="str">
        <f>'1 lentelė'!C144</f>
        <v>R097725-240000-3106</v>
      </c>
      <c r="D144" s="35" t="str">
        <f>'1 lentelė'!D144</f>
        <v xml:space="preserve">Vaikų ir jaunimo neformalaus ugdymosi galimybių plėtra Anykščių kūno kultūros ir sporto centrui priklausančiuose A. Vienuolio progimnazijos patalpose </v>
      </c>
      <c r="E144" s="89" t="s">
        <v>887</v>
      </c>
    </row>
    <row r="145" spans="2:21" ht="149.25" customHeight="1" x14ac:dyDescent="0.25">
      <c r="B145" s="35" t="str">
        <f>'1 lentelė'!B145</f>
        <v xml:space="preserve">3.1.2.1.2 </v>
      </c>
      <c r="C145" s="35" t="str">
        <f>'1 lentelė'!C145</f>
        <v>R097725-243200-3107</v>
      </c>
      <c r="D145" s="35" t="str">
        <f>'1 lentelė'!D145</f>
        <v>Zarasų sporto centro erdvių atnaujinimas</v>
      </c>
      <c r="E145" s="89" t="s">
        <v>886</v>
      </c>
    </row>
    <row r="146" spans="2:21" ht="25.5" x14ac:dyDescent="0.25">
      <c r="B146" s="71" t="str">
        <f>'1 lentelė'!B146</f>
        <v xml:space="preserve">3.2 </v>
      </c>
      <c r="C146" s="71"/>
      <c r="D146" s="71" t="str">
        <f>'1 lentelė'!D146</f>
        <v>Tikslas: Viešųjų paslaugų prieinamumo didinimas</v>
      </c>
      <c r="E146" s="71"/>
    </row>
    <row r="147" spans="2:21" ht="25.5" x14ac:dyDescent="0.25">
      <c r="B147" s="75" t="str">
        <f>'1 lentelė'!B147</f>
        <v>3.2.1</v>
      </c>
      <c r="C147" s="75"/>
      <c r="D147" s="75" t="str">
        <f>'1 lentelė'!D147</f>
        <v>Uždavinys: Užtikrinti kokybišką ir prieinamą sveikatos priežiūrą</v>
      </c>
      <c r="E147" s="75"/>
    </row>
    <row r="148" spans="2:21" ht="38.25" x14ac:dyDescent="0.25">
      <c r="B148" s="64" t="str">
        <f>'1 lentelė'!B148</f>
        <v>3.2.1.1</v>
      </c>
      <c r="C148" s="64"/>
      <c r="D148" s="64" t="str">
        <f>'1 lentelė'!D148</f>
        <v>Priemonė: Pirminės asmens ir visuomenės sveikatos priežiūros veiklos efektyvumo didinimas</v>
      </c>
      <c r="E148" s="64"/>
    </row>
    <row r="149" spans="2:21" ht="300" x14ac:dyDescent="0.25">
      <c r="B149" s="35" t="str">
        <f>'1 lentelė'!B149</f>
        <v>3.2.1.1.1</v>
      </c>
      <c r="C149" s="35" t="str">
        <f>'1 lentelė'!C149</f>
        <v>R096609-270000-3236</v>
      </c>
      <c r="D149" s="35" t="str">
        <f>'1 lentelė'!D149</f>
        <v>Anykščių rajono savivaldybės gyventojų sveikatos stiprinimas gerinant pirminės sveikatos priežiūros paslaugų prieinamumą ir kokybę</v>
      </c>
      <c r="E149" s="89" t="s">
        <v>890</v>
      </c>
    </row>
    <row r="150" spans="2:21" ht="156" x14ac:dyDescent="0.25">
      <c r="B150" s="35" t="str">
        <f>'1 lentelė'!B150</f>
        <v>3.2.1.1.2</v>
      </c>
      <c r="C150" s="35" t="str">
        <f>'1 lentelė'!C150</f>
        <v>R096609-270000-3237</v>
      </c>
      <c r="D150" s="35" t="str">
        <f>'1 lentelė'!D150</f>
        <v>Pirminės sveikatos paslaugų gerinimas VšĮ Ignalinos rajono poliklinikoje</v>
      </c>
      <c r="E150" s="89" t="s">
        <v>892</v>
      </c>
      <c r="U150" s="1" t="s">
        <v>833</v>
      </c>
    </row>
    <row r="151" spans="2:21" ht="185.25" customHeight="1" x14ac:dyDescent="0.25">
      <c r="B151" s="35" t="str">
        <f>'1 lentelė'!B151</f>
        <v>3.2.1.1.3</v>
      </c>
      <c r="C151" s="35" t="str">
        <f>'1 lentelė'!C151</f>
        <v>R096609-270000-3238</v>
      </c>
      <c r="D151" s="35" t="str">
        <f>'1 lentelė'!D151</f>
        <v>UAB „Ignalinos sveikatos centras“ pirminės asmens sveikatos priežiūros paslaugų teikimo efektyvumo didinimas</v>
      </c>
      <c r="E151" s="89" t="s">
        <v>888</v>
      </c>
    </row>
    <row r="152" spans="2:21" ht="204" x14ac:dyDescent="0.25">
      <c r="B152" s="35" t="str">
        <f>'1 lentelė'!B152</f>
        <v>3.2.1.1.4</v>
      </c>
      <c r="C152" s="35" t="str">
        <f>'1 lentelė'!C152</f>
        <v>R096609-270000-3239</v>
      </c>
      <c r="D152" s="35" t="str">
        <f>'1 lentelė'!D152</f>
        <v>Molėtų r. pirminės sveikatos priežiūros centro veiklos efektyvumo didinimas</v>
      </c>
      <c r="E152" s="89" t="s">
        <v>891</v>
      </c>
    </row>
    <row r="153" spans="2:21" ht="207" customHeight="1" x14ac:dyDescent="0.25">
      <c r="B153" s="35" t="str">
        <f>'1 lentelė'!B153</f>
        <v>3.2.1.1.5</v>
      </c>
      <c r="C153" s="35" t="str">
        <f>'1 lentelė'!C153</f>
        <v>R096609-270000-3240</v>
      </c>
      <c r="D153" s="35" t="str">
        <f>'1 lentelė'!D153</f>
        <v>Pirminės asmens sveikatos priežiūros veiklos efektyvumo didinimas Utenos rajone</v>
      </c>
      <c r="E153" s="89" t="s">
        <v>895</v>
      </c>
    </row>
    <row r="154" spans="2:21" ht="168" x14ac:dyDescent="0.25">
      <c r="B154" s="35" t="str">
        <f>'1 lentelė'!B154</f>
        <v>3.2.1.1.6</v>
      </c>
      <c r="C154" s="35" t="str">
        <f>'1 lentelė'!C154</f>
        <v>R096609-270000-3241</v>
      </c>
      <c r="D154" s="35" t="str">
        <f>'1 lentelė'!D154</f>
        <v>UAB "Dilina" teikiamų paslaugų efektyvumo didinimas</v>
      </c>
      <c r="E154" s="89" t="s">
        <v>893</v>
      </c>
    </row>
    <row r="155" spans="2:21" ht="360" x14ac:dyDescent="0.25">
      <c r="B155" s="35" t="str">
        <f>'1 lentelė'!B155</f>
        <v>3.2.1.1.7</v>
      </c>
      <c r="C155" s="35" t="str">
        <f>'1 lentelė'!C155</f>
        <v>R096609-270000-3242</v>
      </c>
      <c r="D155" s="35" t="str">
        <f>'1 lentelė'!D155</f>
        <v>Pirminės asmens sveikatos priežiūros paslaugų kokybės ir prieinamumo gerinimas Zarasų rajono savivaldybėje</v>
      </c>
      <c r="E155" s="89" t="s">
        <v>889</v>
      </c>
    </row>
    <row r="156" spans="2:21" ht="194.25" customHeight="1" x14ac:dyDescent="0.25">
      <c r="B156" s="35" t="str">
        <f>'1 lentelė'!B156</f>
        <v>3.2.1.1.8</v>
      </c>
      <c r="C156" s="35" t="str">
        <f>'1 lentelė'!C156</f>
        <v>R096609-270000-3243</v>
      </c>
      <c r="D156" s="35" t="str">
        <f>'1 lentelė'!D156</f>
        <v>Pirminės asmens sveikatos priežiūros veiklos efektyvumo didinimas VšĮ Visagino  pirminės sveikatos priežiūros centre</v>
      </c>
      <c r="E156" s="89" t="s">
        <v>894</v>
      </c>
    </row>
    <row r="157" spans="2:21" ht="89.25" customHeight="1" x14ac:dyDescent="0.25">
      <c r="B157" s="35" t="str">
        <f>'1 lentelė'!B157</f>
        <v>3.2.1.1.9</v>
      </c>
      <c r="C157" s="35" t="str">
        <f>'1 lentelė'!C157</f>
        <v>R096609-270000-3244</v>
      </c>
      <c r="D157" s="35" t="str">
        <f>'1 lentelė'!D157</f>
        <v>Asmens sveikatos priežiūros  kokybės gerinimas Utenos rajono gyventojams</v>
      </c>
      <c r="E157" s="89" t="s">
        <v>995</v>
      </c>
    </row>
    <row r="158" spans="2:21" ht="63.75" x14ac:dyDescent="0.25">
      <c r="B158" s="64" t="str">
        <f>'1 lentelė'!B158</f>
        <v>3.2.1.2</v>
      </c>
      <c r="C158" s="64">
        <f>'1 lentelė'!C158</f>
        <v>0</v>
      </c>
      <c r="D158" s="64" t="str">
        <f>'1 lentelė'!D158</f>
        <v>Priemonė: Priemonių, gerinančių ambulatorinių sveikatos priežiūros paslaugų prieinamumą tuberkulioze sergantiems asmenims, įgyvendinimas</v>
      </c>
      <c r="E158" s="64"/>
    </row>
    <row r="159" spans="2:21" ht="85.5" customHeight="1" x14ac:dyDescent="0.25">
      <c r="B159" s="35" t="str">
        <f>'1 lentelė'!B159</f>
        <v>3.2.1.2.1</v>
      </c>
      <c r="C159" s="35" t="str">
        <f>'1 lentelė'!C159</f>
        <v>R096615-470000-3201</v>
      </c>
      <c r="D159" s="35" t="str">
        <f>'1 lentelė'!D159</f>
        <v>Tuberkuliozės gydymo skatinimas Anykščių rajono
savivaldybėje</v>
      </c>
      <c r="E159" s="89" t="s">
        <v>896</v>
      </c>
    </row>
    <row r="160" spans="2:21" ht="159.75" customHeight="1" x14ac:dyDescent="0.25">
      <c r="B160" s="35" t="str">
        <f>'1 lentelė'!B160</f>
        <v>3.2.1.2.2</v>
      </c>
      <c r="C160" s="35" t="str">
        <f>'1 lentelė'!C160</f>
        <v>R096615-470000-3202</v>
      </c>
      <c r="D160" s="35" t="str">
        <f>'1 lentelė'!D160</f>
        <v>Sergamumo ir mirtingumo mažinimas nuo tuberkuliozės Ignalinos rajone</v>
      </c>
      <c r="E160" s="89" t="s">
        <v>897</v>
      </c>
    </row>
    <row r="161" spans="2:5" ht="302.25" customHeight="1" x14ac:dyDescent="0.25">
      <c r="B161" s="35" t="str">
        <f>'1 lentelė'!B161</f>
        <v>3.2.1.2.3</v>
      </c>
      <c r="C161" s="35" t="str">
        <f>'1 lentelė'!C161</f>
        <v>R096615-470000-3203</v>
      </c>
      <c r="D161" s="35" t="str">
        <f>'1 lentelė'!D161</f>
        <v>Paslaugų prieinamumo priemonių tuberkulioze sergantiems asmenims įgyvendinimas  Molėtų rajone</v>
      </c>
      <c r="E161" s="89" t="s">
        <v>898</v>
      </c>
    </row>
    <row r="162" spans="2:5" ht="264" customHeight="1" x14ac:dyDescent="0.25">
      <c r="B162" s="35" t="str">
        <f>'1 lentelė'!B162</f>
        <v>3.2.1.2.4</v>
      </c>
      <c r="C162" s="35" t="str">
        <f>'1 lentelė'!C162</f>
        <v>R096615-470000-3204</v>
      </c>
      <c r="D162" s="35" t="str">
        <f>'1 lentelė'!D162</f>
        <v>Priemonių, gerinančių ambulatorinių sveikatos priežiūros paslaugų prieinamumą tuberkulioze sergantiems asmenims, įgyvendinimas Utenos rajone</v>
      </c>
      <c r="E162" s="89" t="s">
        <v>899</v>
      </c>
    </row>
    <row r="163" spans="2:5" ht="252.75" customHeight="1" x14ac:dyDescent="0.25">
      <c r="B163" s="35" t="str">
        <f>'1 lentelė'!B163</f>
        <v>3.2.1.2.5</v>
      </c>
      <c r="C163" s="35" t="str">
        <f>'1 lentelė'!C163</f>
        <v>R096615-470000-3205</v>
      </c>
      <c r="D163" s="35" t="str">
        <f>'1 lentelė'!D163</f>
        <v>Sergamumo ir mirtingumo mažinimas nuo tuberkuliozės Visagino savivaldybėje</v>
      </c>
      <c r="E163" s="89" t="s">
        <v>901</v>
      </c>
    </row>
    <row r="164" spans="2:5" ht="120" x14ac:dyDescent="0.25">
      <c r="B164" s="35" t="str">
        <f>'1 lentelė'!B164</f>
        <v>3.2.1.2.6</v>
      </c>
      <c r="C164" s="35" t="str">
        <f>'1 lentelė'!C164</f>
        <v>R096615-470000-3206</v>
      </c>
      <c r="D164" s="35" t="str">
        <f>'1 lentelė'!D164</f>
        <v>Priemonių, gerinančių ambulatorinių sveikatos priežiūros paslaugų prieinamumą tuberkulioze sergantiems asmenims, įgyvendinimas Zarasų rajono savivaldybėje</v>
      </c>
      <c r="E164" s="89" t="s">
        <v>900</v>
      </c>
    </row>
    <row r="165" spans="2:5" ht="38.25" x14ac:dyDescent="0.25">
      <c r="B165" s="75" t="str">
        <f>'1 lentelė'!B165</f>
        <v>3.2.2</v>
      </c>
      <c r="C165" s="75"/>
      <c r="D165" s="75" t="str">
        <f>'1 lentelė'!D165</f>
        <v>Uždavinys: Skatinti sveiką gyvenseną ir visuomenės sveikatos raštingumą</v>
      </c>
      <c r="E165" s="75"/>
    </row>
    <row r="166" spans="2:5" ht="25.5" x14ac:dyDescent="0.25">
      <c r="B166" s="64" t="str">
        <f>'1 lentelė'!B166</f>
        <v>3.2.2.1</v>
      </c>
      <c r="C166" s="64"/>
      <c r="D166" s="64" t="str">
        <f>'1 lentelė'!D166</f>
        <v xml:space="preserve">Priemonė: Sveikos gyvensenos skatinimas regioniniu lygiu </v>
      </c>
      <c r="E166" s="64"/>
    </row>
    <row r="167" spans="2:5" ht="180" x14ac:dyDescent="0.25">
      <c r="B167" s="35" t="str">
        <f>'1 lentelė'!B167</f>
        <v>3.2.2.1.1.</v>
      </c>
      <c r="C167" s="35" t="str">
        <f>'1 lentelė'!C167</f>
        <v>R096630-470000-3207</v>
      </c>
      <c r="D167" s="35" t="str">
        <f>'1 lentelė'!D167</f>
        <v>Sveikos gyvensenos skatinimas Anykščių rajono savivaldybėje</v>
      </c>
      <c r="E167" s="89" t="s">
        <v>906</v>
      </c>
    </row>
    <row r="168" spans="2:5" ht="270.75" customHeight="1" x14ac:dyDescent="0.25">
      <c r="B168" s="35" t="str">
        <f>'1 lentelė'!B168</f>
        <v>3.2.2.1.2.</v>
      </c>
      <c r="C168" s="35" t="str">
        <f>'1 lentelė'!C168</f>
        <v>R096630-470000-3208</v>
      </c>
      <c r="D168" s="35" t="str">
        <f>'1 lentelė'!D168</f>
        <v>Sveikos gyvensenos skatinimas Molėtų rajono savivaldybėje</v>
      </c>
      <c r="E168" s="89" t="s">
        <v>903</v>
      </c>
    </row>
    <row r="169" spans="2:5" ht="267.75" customHeight="1" x14ac:dyDescent="0.25">
      <c r="B169" s="35" t="str">
        <f>'1 lentelė'!B169</f>
        <v>3.2.2.1.3.</v>
      </c>
      <c r="C169" s="35" t="str">
        <f>'1 lentelė'!C169</f>
        <v>R096630-470000-3209</v>
      </c>
      <c r="D169" s="35" t="str">
        <f>'1 lentelė'!D169</f>
        <v>Sveikos gyvensenos skatinimas Utenos rajone</v>
      </c>
      <c r="E169" s="89" t="s">
        <v>907</v>
      </c>
    </row>
    <row r="170" spans="2:5" ht="324" x14ac:dyDescent="0.25">
      <c r="B170" s="35" t="str">
        <f>'1 lentelė'!B170</f>
        <v>3.2.2.1.4.</v>
      </c>
      <c r="C170" s="35" t="str">
        <f>'1 lentelė'!C170</f>
        <v>R096630-470000-3210</v>
      </c>
      <c r="D170" s="35" t="str">
        <f>'1 lentelė'!D170</f>
        <v>Sveikos gyvensenos skatinimas Zarasų rajono savivaldybėje</v>
      </c>
      <c r="E170" s="89" t="s">
        <v>904</v>
      </c>
    </row>
    <row r="171" spans="2:5" ht="183.75" customHeight="1" x14ac:dyDescent="0.25">
      <c r="B171" s="35" t="str">
        <f>'1 lentelė'!B171</f>
        <v>3.2.2.1.5.</v>
      </c>
      <c r="C171" s="35" t="str">
        <f>'1 lentelė'!C171</f>
        <v>R096630-470000-32011</v>
      </c>
      <c r="D171" s="35" t="str">
        <f>'1 lentelė'!D171</f>
        <v>Sveikos gyvensenos skatinimas Ignalinos rajone</v>
      </c>
      <c r="E171" s="89" t="s">
        <v>905</v>
      </c>
    </row>
    <row r="172" spans="2:5" ht="169.5" customHeight="1" x14ac:dyDescent="0.25">
      <c r="B172" s="35" t="str">
        <f>'1 lentelė'!B172</f>
        <v>3.2.2.1.6.</v>
      </c>
      <c r="C172" s="35" t="str">
        <f>'1 lentelė'!C172</f>
        <v>R096630-470000-3212</v>
      </c>
      <c r="D172" s="35" t="str">
        <f>'1 lentelė'!D172</f>
        <v>Vaikų  sveikos  gyvensenos  skatinimas Visagino savivaldybėje</v>
      </c>
      <c r="E172" s="89" t="s">
        <v>902</v>
      </c>
    </row>
    <row r="173" spans="2:5" ht="72" x14ac:dyDescent="0.25">
      <c r="B173" s="35" t="str">
        <f>'1 lentelė'!B173</f>
        <v>3.2.2.1.7.</v>
      </c>
      <c r="C173" s="35" t="str">
        <f>'1 lentelė'!C173</f>
        <v>R096630-470000-3236</v>
      </c>
      <c r="D173" s="35" t="str">
        <f>'1 lentelė'!D173</f>
        <v>Sveikos gyvensenos skatinimas Ignalinos rajone. II etapas</v>
      </c>
      <c r="E173" s="89" t="s">
        <v>936</v>
      </c>
    </row>
    <row r="174" spans="2:5" ht="51" x14ac:dyDescent="0.25">
      <c r="B174" s="75" t="str">
        <f>'1 lentelė'!B174</f>
        <v>3.2.3</v>
      </c>
      <c r="C174" s="75">
        <f>'1 lentelė'!C174</f>
        <v>0</v>
      </c>
      <c r="D174" s="75" t="str">
        <f>'1 lentelė'!D174</f>
        <v>Uždavinys: Plėtoti socialinių paslaugų infrastruktūrą ir socialinio būsto fondą bei didinti jų prieinamumą</v>
      </c>
      <c r="E174" s="75"/>
    </row>
    <row r="175" spans="2:5" ht="25.5" x14ac:dyDescent="0.25">
      <c r="B175" s="64" t="str">
        <f>'1 lentelė'!B175</f>
        <v>3.2.3.1</v>
      </c>
      <c r="C175" s="64">
        <f>'1 lentelė'!C175</f>
        <v>0</v>
      </c>
      <c r="D175" s="64" t="str">
        <f>'1 lentelė'!D175</f>
        <v>Priemonė: Socialinių paslaugų infrastruktūros plėtra</v>
      </c>
      <c r="E175" s="64"/>
    </row>
    <row r="176" spans="2:5" ht="180" x14ac:dyDescent="0.25">
      <c r="B176" s="35" t="str">
        <f>'1 lentelė'!B176</f>
        <v>3.2.3.1.1</v>
      </c>
      <c r="C176" s="35" t="str">
        <f>'1 lentelė'!C176</f>
        <v>R094407-270000-3213</v>
      </c>
      <c r="D176" s="35" t="str">
        <f>'1 lentelė'!D176</f>
        <v>Anykščių rajono Svėdasų senelių globos namų modernizavimas</v>
      </c>
      <c r="E176" s="89" t="s">
        <v>910</v>
      </c>
    </row>
    <row r="177" spans="2:21" ht="159.75" customHeight="1" x14ac:dyDescent="0.25">
      <c r="B177" s="35" t="str">
        <f>'1 lentelė'!B177</f>
        <v>3.2.3.1.2</v>
      </c>
      <c r="C177" s="35" t="str">
        <f>'1 lentelė'!C177</f>
        <v>R094407-270000-3214</v>
      </c>
      <c r="D177" s="35" t="str">
        <f>'1 lentelė'!D177</f>
        <v>Utenos rajono savivaldybės Leliūnų socialinės globos namų modernizavimas</v>
      </c>
      <c r="E177" s="89" t="s">
        <v>909</v>
      </c>
    </row>
    <row r="178" spans="2:21" ht="150.75" customHeight="1" x14ac:dyDescent="0.25">
      <c r="B178" s="35" t="str">
        <f>'1 lentelė'!B178</f>
        <v>3.2.3.1.3</v>
      </c>
      <c r="C178" s="35" t="str">
        <f>'1 lentelė'!C178</f>
        <v>R094407-270000-3215</v>
      </c>
      <c r="D178" s="35" t="str">
        <f>'1 lentelė'!D178</f>
        <v>Zarasų rajono socialinių paslaugų centro nakvynės namų modernizavimas ir plėtra</v>
      </c>
      <c r="E178" s="89" t="s">
        <v>908</v>
      </c>
      <c r="U178" s="1" t="s">
        <v>834</v>
      </c>
    </row>
    <row r="179" spans="2:21" ht="168" x14ac:dyDescent="0.25">
      <c r="B179" s="35" t="str">
        <f>'1 lentelė'!B179</f>
        <v>3.2.3.1.4</v>
      </c>
      <c r="C179" s="35" t="str">
        <f>'1 lentelė'!C179</f>
        <v>R094407-270000-3216</v>
      </c>
      <c r="D179" s="35" t="str">
        <f>'1 lentelė'!D179</f>
        <v>Apleisto (nenaudojamo) buvusio visuomeninio pastato konversija ir pritaikymas savarankiško gyvenimo namų Visagine įkūrimas</v>
      </c>
      <c r="E179" s="89" t="s">
        <v>911</v>
      </c>
    </row>
    <row r="180" spans="2:21" ht="25.5" x14ac:dyDescent="0.25">
      <c r="B180" s="64" t="str">
        <f>'1 lentelė'!B180</f>
        <v>3.2.3.2</v>
      </c>
      <c r="C180" s="64"/>
      <c r="D180" s="64" t="str">
        <f>'1 lentelė'!D180</f>
        <v>Priemonė: Socialinio būsto fondo plėtra</v>
      </c>
      <c r="E180" s="64"/>
    </row>
    <row r="181" spans="2:21" ht="108" x14ac:dyDescent="0.25">
      <c r="B181" s="35" t="str">
        <f>'1 lentelė'!B181</f>
        <v>3.2.3.2.1</v>
      </c>
      <c r="C181" s="35" t="str">
        <f>'1 lentelė'!C181</f>
        <v>R094408-252600-3217</v>
      </c>
      <c r="D181" s="35" t="str">
        <f>'1 lentelė'!D181</f>
        <v>Socialinio būsto fondo plėtra Ignalinos rajono savivaldybėje</v>
      </c>
      <c r="E181" s="89" t="s">
        <v>915</v>
      </c>
    </row>
    <row r="182" spans="2:21" ht="110.25" customHeight="1" x14ac:dyDescent="0.25">
      <c r="B182" s="35" t="str">
        <f>'1 lentelė'!B182</f>
        <v>3.2.3.2.2</v>
      </c>
      <c r="C182" s="35" t="str">
        <f>'1 lentelė'!C182</f>
        <v>R094408-250000-3218</v>
      </c>
      <c r="D182" s="35" t="str">
        <f>'1 lentelė'!D182</f>
        <v>Bendrabučio tipo pastato, esančio Visagine,  Kosmoso 28, patalpų pritaikymas socialinio būsto įrengimui</v>
      </c>
      <c r="E182" s="89" t="s">
        <v>914</v>
      </c>
    </row>
    <row r="183" spans="2:21" ht="156" x14ac:dyDescent="0.25">
      <c r="B183" s="35" t="str">
        <f>'1 lentelė'!B183</f>
        <v>3.2.3.2.3</v>
      </c>
      <c r="C183" s="35" t="str">
        <f>'1 lentelė'!C183</f>
        <v>R094408-250000-3219</v>
      </c>
      <c r="D183" s="35" t="str">
        <f>'1 lentelė'!D183</f>
        <v>Socialinio būsto fondo plėtra Anykščių rajono savivaldybėje</v>
      </c>
      <c r="E183" s="89" t="s">
        <v>913</v>
      </c>
    </row>
    <row r="184" spans="2:21" ht="84" x14ac:dyDescent="0.25">
      <c r="B184" s="35" t="str">
        <f>'1 lentelė'!B184</f>
        <v>3.2.3.2.4</v>
      </c>
      <c r="C184" s="35" t="str">
        <f>'1 lentelė'!C184</f>
        <v>R094408-262500-3220</v>
      </c>
      <c r="D184" s="35" t="str">
        <f>'1 lentelė'!D184</f>
        <v>Socialinio būsto fondo plėtra Molėtų rajono savivaldybėje</v>
      </c>
      <c r="E184" s="89" t="s">
        <v>916</v>
      </c>
    </row>
    <row r="185" spans="2:21" ht="123" customHeight="1" x14ac:dyDescent="0.25">
      <c r="B185" s="35" t="str">
        <f>'1 lentelė'!B185</f>
        <v>3.2.3.2.5</v>
      </c>
      <c r="C185" s="35" t="str">
        <f>'1 lentelė'!C185</f>
        <v>R094408-260000-3221</v>
      </c>
      <c r="D185" s="35" t="str">
        <f>'1 lentelė'!D185</f>
        <v>Socialinio būsto fondo plėtra Zarasų rajono savivaldybėje</v>
      </c>
      <c r="E185" s="89" t="s">
        <v>917</v>
      </c>
    </row>
    <row r="186" spans="2:21" ht="108" x14ac:dyDescent="0.25">
      <c r="B186" s="35" t="str">
        <f>'1 lentelė'!B186</f>
        <v>3.2.3.2.6</v>
      </c>
      <c r="C186" s="35" t="str">
        <f>'1 lentelė'!C186</f>
        <v>R094408-260000-3222</v>
      </c>
      <c r="D186" s="35" t="str">
        <f>'1 lentelė'!D186</f>
        <v>Socialinio būsto fondo plėtra Utenos rajono savivaldybėje</v>
      </c>
      <c r="E186" s="89" t="s">
        <v>912</v>
      </c>
    </row>
    <row r="187" spans="2:21" ht="25.5" x14ac:dyDescent="0.25">
      <c r="B187" s="75" t="str">
        <f>'1 lentelė'!B187</f>
        <v>3.2.4</v>
      </c>
      <c r="C187" s="75"/>
      <c r="D187" s="75" t="str">
        <f>'1 lentelė'!D187</f>
        <v>Uždavinys: Plėtoti kultūros paslaugas ir infrastruktūrą</v>
      </c>
      <c r="E187" s="75"/>
    </row>
    <row r="188" spans="2:21" ht="38.25" x14ac:dyDescent="0.25">
      <c r="B188" s="64" t="str">
        <f>'1 lentelė'!B188</f>
        <v>3.2.4.1</v>
      </c>
      <c r="C188" s="64"/>
      <c r="D188" s="64" t="str">
        <f>'1 lentelė'!D188</f>
        <v>Priemonė: Modernizuoti savivaldybių kultūros infrastuktūrą</v>
      </c>
      <c r="E188" s="64"/>
    </row>
    <row r="189" spans="2:21" ht="136.5" customHeight="1" x14ac:dyDescent="0.25">
      <c r="B189" s="35" t="str">
        <f>'1 lentelė'!B189</f>
        <v>3.2.4.1.1</v>
      </c>
      <c r="C189" s="35" t="str">
        <f>'1 lentelė'!C189</f>
        <v>R093305-330000-3223</v>
      </c>
      <c r="D189" s="35" t="str">
        <f>'1 lentelė'!D189</f>
        <v xml:space="preserve">Ignalinos rajono savivaldybės viešosios bibliotekos infrastruktūros pritaikymas vietos bendruomenės poreikiams </v>
      </c>
      <c r="E189" s="89" t="s">
        <v>918</v>
      </c>
      <c r="U189" s="1" t="s">
        <v>834</v>
      </c>
    </row>
    <row r="190" spans="2:21" ht="144" x14ac:dyDescent="0.25">
      <c r="B190" s="35" t="str">
        <f>'1 lentelė'!B190</f>
        <v>3.2.4.1.2</v>
      </c>
      <c r="C190" s="35" t="str">
        <f>'1 lentelė'!C190</f>
        <v>R093305-334300-3224</v>
      </c>
      <c r="D190" s="35" t="str">
        <f>'1 lentelė'!D190</f>
        <v>Renginių infrastruktūros atnaujinimas Zarasų miesto Didžiojoje saloje</v>
      </c>
      <c r="E190" s="89" t="s">
        <v>920</v>
      </c>
    </row>
    <row r="191" spans="2:21" ht="168" x14ac:dyDescent="0.25">
      <c r="B191" s="35" t="str">
        <f>'1 lentelė'!B191</f>
        <v>3.2.4.1.3</v>
      </c>
      <c r="C191" s="35" t="str">
        <f>'1 lentelė'!C191</f>
        <v>R093305-330000-3225</v>
      </c>
      <c r="D191" s="35" t="str">
        <f>'1 lentelė'!D191</f>
        <v>Molėtų miesto laisvalaikio ir pramogų infrastruktūros atnaujinimas ir plėtra Labanoro g. 1b, Molėtai</v>
      </c>
      <c r="E191" s="89" t="s">
        <v>919</v>
      </c>
      <c r="U191" s="1" t="s">
        <v>834</v>
      </c>
    </row>
    <row r="192" spans="2:21" ht="172.5" customHeight="1" x14ac:dyDescent="0.25">
      <c r="B192" s="35" t="str">
        <f>'1 lentelė'!B192</f>
        <v>3.2.4.1.4</v>
      </c>
      <c r="C192" s="35" t="str">
        <f>'1 lentelė'!C192</f>
        <v>R093305-330000-3226</v>
      </c>
      <c r="D192" s="35" t="str">
        <f>'1 lentelė'!D192</f>
        <v>Buvusios Sedulinos mokyklos pastato pritaikymas Visagino kultūros centro ir bendruomenės reikmėms, įrengiant Kultūros, turizmo ir kūrybinio verslo miestą po vienu stogu.</v>
      </c>
      <c r="E192" s="89" t="s">
        <v>921</v>
      </c>
    </row>
    <row r="193" spans="2:5" ht="179.25" customHeight="1" x14ac:dyDescent="0.25">
      <c r="B193" s="35" t="str">
        <f>'1 lentelė'!B193</f>
        <v>3.2.4.1.5</v>
      </c>
      <c r="C193" s="35" t="str">
        <f>'1 lentelė'!C193</f>
        <v>R093305-330000-3227</v>
      </c>
      <c r="D193" s="35" t="str">
        <f>'1 lentelė'!D193</f>
        <v>Lietuvos etnokosmologijos muziejaus paslaugų plėtros baigiamasis etapas</v>
      </c>
      <c r="E193" s="89" t="s">
        <v>922</v>
      </c>
    </row>
    <row r="194" spans="2:5" ht="156" x14ac:dyDescent="0.25">
      <c r="B194" s="35" t="str">
        <f>'1 lentelė'!B194</f>
        <v>3.2.4.1.6</v>
      </c>
      <c r="C194" s="35" t="str">
        <f>'1 lentelė'!C194</f>
        <v>R093305-330000-3228</v>
      </c>
      <c r="D194" s="35" t="str">
        <f>'1 lentelė'!D194</f>
        <v>Utenos A. ir M. Miškinių viešosios bibliotekos modernizavimas</v>
      </c>
      <c r="E194" s="89" t="s">
        <v>923</v>
      </c>
    </row>
    <row r="195" spans="2:5" ht="24.75" customHeight="1" x14ac:dyDescent="0.25">
      <c r="B195" s="75" t="str">
        <f>'1 lentelė'!B195</f>
        <v>3.2.5</v>
      </c>
      <c r="C195" s="75"/>
      <c r="D195" s="75" t="str">
        <f>'1 lentelė'!D195</f>
        <v>Uždavinys: Gerinti viešąjį valdymą</v>
      </c>
      <c r="E195" s="75"/>
    </row>
    <row r="196" spans="2:5" ht="38.25" x14ac:dyDescent="0.25">
      <c r="B196" s="64" t="str">
        <f>'1 lentelė'!B196</f>
        <v>3.2.5.1</v>
      </c>
      <c r="C196" s="64"/>
      <c r="D196" s="64" t="str">
        <f>'1 lentelė'!D196</f>
        <v>Priemonė: Paslaugų ir asmenų aptarnavimo kokybės gerinimas savivaldybėse</v>
      </c>
      <c r="E196" s="64"/>
    </row>
    <row r="197" spans="2:5" ht="204" x14ac:dyDescent="0.25">
      <c r="B197" s="35" t="str">
        <f>'1 lentelė'!B197</f>
        <v>3.2.5.1.1</v>
      </c>
      <c r="C197" s="35" t="str">
        <f>'1 lentelė'!C197</f>
        <v>R099920-490000-3229</v>
      </c>
      <c r="D197" s="35" t="str">
        <f>'1 lentelė'!D197</f>
        <v>Paslaugų ir asmenų aptarnavimo kokybės gerinimas Visagino  savivaldybėje</v>
      </c>
      <c r="E197" s="89" t="s">
        <v>924</v>
      </c>
    </row>
    <row r="198" spans="2:5" ht="240" x14ac:dyDescent="0.25">
      <c r="B198" s="35" t="str">
        <f>'1 lentelė'!B198</f>
        <v>3.2.5.1.2</v>
      </c>
      <c r="C198" s="35" t="str">
        <f>'1 lentelė'!C198</f>
        <v>R099920-490000-3230</v>
      </c>
      <c r="D198" s="35" t="str">
        <f>'1 lentelė'!D198</f>
        <v>Paslaugų ir asmenų aptarnavimo kokybės gerinimas Molėtų rajono savivaldybėje</v>
      </c>
      <c r="E198" s="89" t="s">
        <v>927</v>
      </c>
    </row>
    <row r="199" spans="2:5" ht="291.75" customHeight="1" x14ac:dyDescent="0.25">
      <c r="B199" s="35" t="str">
        <f>'1 lentelė'!B199</f>
        <v xml:space="preserve"> 3.2.5.1.3</v>
      </c>
      <c r="C199" s="35" t="str">
        <f>'1 lentelė'!C199</f>
        <v>R099920-490000-3231</v>
      </c>
      <c r="D199" s="35" t="str">
        <f>'1 lentelė'!D199</f>
        <v>Paslaugų ir asmenų aptarnavimo kokybės gerinimas Zarasų rajono savivaldybėje</v>
      </c>
      <c r="E199" s="89" t="s">
        <v>925</v>
      </c>
    </row>
    <row r="200" spans="2:5" ht="252" x14ac:dyDescent="0.25">
      <c r="B200" s="35" t="str">
        <f>'1 lentelė'!B200</f>
        <v>3.2.5.1.4</v>
      </c>
      <c r="C200" s="35" t="str">
        <f>'1 lentelė'!C200</f>
        <v>R099920-490000-3232</v>
      </c>
      <c r="D200" s="35" t="str">
        <f>'1 lentelė'!D200</f>
        <v>Paslaugų ir asmenų aptarnavimo kokybės gerinimas Utenos rajono savivaldybėje, I etapas</v>
      </c>
      <c r="E200" s="89" t="s">
        <v>926</v>
      </c>
    </row>
    <row r="201" spans="2:5" ht="292.5" customHeight="1" x14ac:dyDescent="0.25">
      <c r="B201" s="35" t="str">
        <f>'1 lentelė'!B201</f>
        <v xml:space="preserve"> 3.2.5.1.5</v>
      </c>
      <c r="C201" s="35" t="str">
        <f>'1 lentelė'!C201</f>
        <v>R099920-490000-3233</v>
      </c>
      <c r="D201" s="35" t="str">
        <f>'1 lentelė'!D201</f>
        <v>Paslaugų ir asmenų aptarnavimo kokybės gerinimas Anykščių savivaldybėje</v>
      </c>
      <c r="E201" s="89" t="s">
        <v>928</v>
      </c>
    </row>
    <row r="202" spans="2:5" ht="96" x14ac:dyDescent="0.25">
      <c r="B202" s="35" t="str">
        <f>'1 lentelė'!B202</f>
        <v xml:space="preserve"> 3.2.5.1.6</v>
      </c>
      <c r="C202" s="35" t="str">
        <f>'1 lentelė'!C202</f>
        <v>R099920-490000-3234</v>
      </c>
      <c r="D202" s="35" t="str">
        <f>'1 lentelė'!D202</f>
        <v>Paslaugų ir asmenų aptarnavimo kokybės gerinimas Ignalinos rajono savivaldybėje</v>
      </c>
      <c r="E202" s="89" t="s">
        <v>929</v>
      </c>
    </row>
    <row r="203" spans="2:5" ht="76.5" x14ac:dyDescent="0.25">
      <c r="B203" s="35" t="str">
        <f>'1 lentelė'!B203</f>
        <v>3.2.5.1.8</v>
      </c>
      <c r="C203" s="35" t="str">
        <f>'1 lentelė'!C203</f>
        <v>R099920-490000-3236</v>
      </c>
      <c r="D203" s="35" t="str">
        <f>'1 lentelė'!D203</f>
        <v>Paslaugų ir asmenų aptarnavimo kokybės gerinimas Utenos rajono seniūnijose</v>
      </c>
      <c r="E203" s="35" t="s">
        <v>959</v>
      </c>
    </row>
  </sheetData>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1</vt:i4>
      </vt:variant>
    </vt:vector>
  </HeadingPairs>
  <TitlesOfParts>
    <vt:vector size="4" baseType="lpstr">
      <vt:lpstr>1 lentelė</vt:lpstr>
      <vt:lpstr>2 lentelė</vt:lpstr>
      <vt:lpstr>3 lentelė</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2019-11-21T12:17:46Z</cp:lastPrinted>
  <dcterms:created xsi:type="dcterms:W3CDTF">2017-11-23T09:10:18Z</dcterms:created>
  <dcterms:modified xsi:type="dcterms:W3CDTF">2019-12-18T12:04:31Z</dcterms:modified>
</cp:coreProperties>
</file>