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media/image2.png" ContentType="image/png"/>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1 lentelė" sheetId="1" state="visible" r:id="rId2"/>
    <sheet name="2 lentelė" sheetId="2" state="visible" r:id="rId3"/>
    <sheet name="3 lentelė" sheetId="3" state="visible" r:id="rId4"/>
    <sheet name="4_priedo_1" sheetId="4" state="hidden" r:id="rId5"/>
    <sheet name="SFMIS_1" sheetId="5" state="hidden" r:id="rId6"/>
    <sheet name="4_priedo_2" sheetId="6" state="hidden" r:id="rId7"/>
    <sheet name="5_priedo_1" sheetId="7" state="hidden" r:id="rId8"/>
    <sheet name="5_priedo_2" sheetId="8" state="hidden" r:id="rId9"/>
  </sheets>
  <externalReferences>
    <externalReference r:id="rId10"/>
    <externalReference r:id="rId11"/>
    <externalReference r:id="rId12"/>
  </externalReferences>
  <definedNames>
    <definedName function="false" hidden="true" localSheetId="0" name="_xlnm._FilterDatabase" vbProcedure="false">'1 lentelė'!$B$7:$S$62</definedName>
    <definedName function="false" hidden="true" localSheetId="1" name="_xlnm._FilterDatabase" vbProcedure="false">'2 lentelė'!$E$8:$V$199</definedName>
    <definedName function="false" hidden="false" localSheetId="2" name="_xlnm.Print_Area" vbProcedure="false">'3 lentelė'!$B$1:$E$19</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O120" authorId="0">
      <text>
        <r>
          <rPr>
            <sz val="11"/>
            <color rgb="FF000000"/>
            <rFont val="Calibri"/>
            <family val="2"/>
            <charset val="186"/>
          </rPr>
          <t xml:space="preserve">User:
</t>
        </r>
        <r>
          <rPr>
            <sz val="9"/>
            <color rgb="FF000000"/>
            <rFont val="Tahoma"/>
            <family val="2"/>
            <charset val="1"/>
          </rPr>
          <t xml:space="preserve">buvo 2022</t>
        </r>
      </text>
    </comment>
    <comment ref="P49" authorId="0">
      <text>
        <r>
          <rPr>
            <sz val="11"/>
            <color rgb="FF000000"/>
            <rFont val="Calibri"/>
            <family val="2"/>
            <charset val="186"/>
          </rPr>
          <t xml:space="preserve">User:
</t>
        </r>
        <r>
          <rPr>
            <sz val="9"/>
            <color rgb="FF000000"/>
            <rFont val="Tahoma"/>
            <family val="0"/>
            <charset val="1"/>
          </rPr>
          <t xml:space="preserve">buvo 347852.33</t>
        </r>
      </text>
    </comment>
    <comment ref="P52" authorId="0">
      <text>
        <r>
          <rPr>
            <sz val="11"/>
            <color rgb="FF000000"/>
            <rFont val="Calibri"/>
            <family val="2"/>
            <charset val="186"/>
          </rPr>
          <t xml:space="preserve">User:
</t>
        </r>
        <r>
          <rPr>
            <sz val="9"/>
            <color rgb="FF000000"/>
            <rFont val="Tahoma"/>
            <family val="2"/>
            <charset val="1"/>
          </rPr>
          <t xml:space="preserve">buvo 228947.49</t>
        </r>
      </text>
    </comment>
    <comment ref="P120" authorId="0">
      <text>
        <r>
          <rPr>
            <sz val="11"/>
            <color rgb="FF000000"/>
            <rFont val="Calibri"/>
            <family val="2"/>
            <charset val="186"/>
          </rPr>
          <t xml:space="preserve">User:
</t>
        </r>
        <r>
          <rPr>
            <sz val="9"/>
            <color rgb="FF000000"/>
            <rFont val="Tahoma"/>
            <family val="2"/>
            <charset val="1"/>
          </rPr>
          <t xml:space="preserve">buvo 42232.77</t>
        </r>
      </text>
    </comment>
    <comment ref="Q49" authorId="0">
      <text>
        <r>
          <rPr>
            <sz val="11"/>
            <color rgb="FF000000"/>
            <rFont val="Calibri"/>
            <family val="2"/>
            <charset val="186"/>
          </rPr>
          <t xml:space="preserve">User:
</t>
        </r>
        <r>
          <rPr>
            <sz val="9"/>
            <color rgb="FF000000"/>
            <rFont val="Tahoma"/>
            <family val="0"/>
            <charset val="1"/>
          </rPr>
          <t xml:space="preserve">buvo295674.48</t>
        </r>
      </text>
    </comment>
    <comment ref="Q117" authorId="0">
      <text>
        <r>
          <rPr>
            <sz val="11"/>
            <color rgb="FF000000"/>
            <rFont val="Calibri"/>
            <family val="2"/>
            <charset val="186"/>
          </rPr>
          <t xml:space="preserve">User:
</t>
        </r>
        <r>
          <rPr>
            <sz val="9"/>
            <color rgb="FF000000"/>
            <rFont val="Tahoma"/>
            <family val="2"/>
            <charset val="1"/>
          </rPr>
          <t xml:space="preserve">buvo213195.03</t>
        </r>
      </text>
    </comment>
    <comment ref="Q120" authorId="0">
      <text>
        <r>
          <rPr>
            <sz val="11"/>
            <color rgb="FF000000"/>
            <rFont val="Calibri"/>
            <family val="2"/>
            <charset val="186"/>
          </rPr>
          <t xml:space="preserve">User:
</t>
        </r>
        <r>
          <rPr>
            <sz val="9"/>
            <color rgb="FF000000"/>
            <rFont val="Tahoma"/>
            <family val="2"/>
            <charset val="1"/>
          </rPr>
          <t xml:space="preserve">buvo35897.85</t>
        </r>
      </text>
    </comment>
    <comment ref="S49" authorId="0">
      <text>
        <r>
          <rPr>
            <sz val="11"/>
            <color rgb="FF000000"/>
            <rFont val="Calibri"/>
            <family val="2"/>
            <charset val="186"/>
          </rPr>
          <t xml:space="preserve">User:
</t>
        </r>
        <r>
          <rPr>
            <sz val="9"/>
            <color rgb="FF000000"/>
            <rFont val="Tahoma"/>
            <family val="0"/>
            <charset val="1"/>
          </rPr>
          <t xml:space="preserve">buvo 52177.85</t>
        </r>
      </text>
    </comment>
    <comment ref="S52" authorId="0">
      <text>
        <r>
          <rPr>
            <sz val="11"/>
            <color rgb="FF000000"/>
            <rFont val="Calibri"/>
            <family val="2"/>
            <charset val="186"/>
          </rPr>
          <t xml:space="preserve">User:
</t>
        </r>
        <r>
          <rPr>
            <sz val="9"/>
            <color rgb="FF000000"/>
            <rFont val="Tahoma"/>
            <family val="2"/>
            <charset val="1"/>
          </rPr>
          <t xml:space="preserve">buvo 68061.94</t>
        </r>
      </text>
    </comment>
    <comment ref="S117" authorId="0">
      <text>
        <r>
          <rPr>
            <sz val="11"/>
            <color rgb="FF000000"/>
            <rFont val="Calibri"/>
            <family val="2"/>
            <charset val="186"/>
          </rPr>
          <t xml:space="preserve">User:
</t>
        </r>
        <r>
          <rPr>
            <sz val="9"/>
            <color rgb="FF000000"/>
            <rFont val="Tahoma"/>
            <family val="2"/>
            <charset val="1"/>
          </rPr>
          <t xml:space="preserve">buvo58664.96</t>
        </r>
      </text>
    </comment>
    <comment ref="S120" authorId="0">
      <text>
        <r>
          <rPr>
            <sz val="11"/>
            <color rgb="FF000000"/>
            <rFont val="Calibri"/>
            <family val="2"/>
            <charset val="186"/>
          </rPr>
          <t xml:space="preserve">User:
</t>
        </r>
        <r>
          <rPr>
            <sz val="9"/>
            <color rgb="FF000000"/>
            <rFont val="Tahoma"/>
            <family val="2"/>
            <charset val="1"/>
          </rPr>
          <t xml:space="preserve">buvo 6334.92</t>
        </r>
      </text>
    </comment>
  </commentList>
</comments>
</file>

<file path=xl/comments2.xml><?xml version="1.0" encoding="utf-8"?>
<comments xmlns="http://schemas.openxmlformats.org/spreadsheetml/2006/main" xmlns:xdr="http://schemas.openxmlformats.org/drawingml/2006/spreadsheetDrawing">
  <authors>
    <author> </author>
  </authors>
  <commentList>
    <comment ref="G117" authorId="0">
      <text>
        <r>
          <rPr>
            <sz val="11"/>
            <color rgb="FF000000"/>
            <rFont val="Calibri"/>
            <family val="2"/>
            <charset val="186"/>
          </rPr>
          <t xml:space="preserve">User:
</t>
        </r>
        <r>
          <rPr>
            <sz val="9"/>
            <color rgb="FF000000"/>
            <rFont val="Tahoma"/>
            <family val="2"/>
            <charset val="1"/>
          </rPr>
          <t xml:space="preserve">buvo 21</t>
        </r>
      </text>
    </comment>
    <comment ref="M117" authorId="0">
      <text>
        <r>
          <rPr>
            <sz val="11"/>
            <color rgb="FF000000"/>
            <rFont val="Calibri"/>
            <family val="2"/>
            <charset val="186"/>
          </rPr>
          <t xml:space="preserve">User:
</t>
        </r>
        <r>
          <rPr>
            <sz val="9"/>
            <color rgb="FF000000"/>
            <rFont val="Tahoma"/>
            <family val="2"/>
            <charset val="1"/>
          </rPr>
          <t xml:space="preserve">buvo1.55</t>
        </r>
      </text>
    </comment>
  </commentList>
</comments>
</file>

<file path=xl/sharedStrings.xml><?xml version="1.0" encoding="utf-8"?>
<sst xmlns="http://schemas.openxmlformats.org/spreadsheetml/2006/main" count="4184" uniqueCount="1489">
  <si>
    <t xml:space="preserve">Regionų plėtros planų rengimo
</t>
  </si>
  <si>
    <t xml:space="preserve">metodikos</t>
  </si>
  <si>
    <t xml:space="preserve">3 priedas</t>
  </si>
  <si>
    <t xml:space="preserve">PRIEMONIŲ PLANAS</t>
  </si>
  <si>
    <t xml:space="preserve">1 lentelė. Priemones detalizuojantys projektai ir jų charakteristikos.</t>
  </si>
  <si>
    <t xml:space="preserve">Projektų požymiai</t>
  </si>
  <si>
    <t xml:space="preserve">Įgyvendinimo terminai</t>
  </si>
  <si>
    <t xml:space="preserve">Preliminari projekto išlaidų suma (Eur)</t>
  </si>
  <si>
    <t xml:space="preserve">Projekto Nr.</t>
  </si>
  <si>
    <t xml:space="preserve">Unikalus projekto Nr.</t>
  </si>
  <si>
    <t xml:space="preserve">Projektas (pavadinimas)</t>
  </si>
  <si>
    <t xml:space="preserve">Pareiškėjas / projekto vykdytojas</t>
  </si>
  <si>
    <t xml:space="preserve">Ministerija (asignavimų valdytojas)</t>
  </si>
  <si>
    <t xml:space="preserve">Įgyvendinimo teritorija</t>
  </si>
  <si>
    <t xml:space="preserve">Finansavimo šaltinio kodas</t>
  </si>
  <si>
    <t xml:space="preserve">R/V/KT </t>
  </si>
  <si>
    <t xml:space="preserve">ITI </t>
  </si>
  <si>
    <t xml:space="preserve">RSP</t>
  </si>
  <si>
    <t xml:space="preserve">S</t>
  </si>
  <si>
    <t xml:space="preserve">rez.</t>
  </si>
  <si>
    <t xml:space="preserve">Pradžia (metai)</t>
  </si>
  <si>
    <t xml:space="preserve">Pabaiga (metai)</t>
  </si>
  <si>
    <t xml:space="preserve">Iš viso </t>
  </si>
  <si>
    <t xml:space="preserve">Finansavimas iš ES investicijų ar kitų tarptautinių finansavimo šaltinių</t>
  </si>
  <si>
    <t xml:space="preserve">Finansavimas iš valstybės biudžeto</t>
  </si>
  <si>
    <t xml:space="preserve">Pareiškėjo / projekto vykdytojo  ir partnerio (-ių) lėšos</t>
  </si>
  <si>
    <t xml:space="preserve">1. </t>
  </si>
  <si>
    <t xml:space="preserve">Prioritetas: Didinti teritorinę sanglaudą regione</t>
  </si>
  <si>
    <t xml:space="preserve">1.1</t>
  </si>
  <si>
    <t xml:space="preserve">Tikslas: Gyvenamosioms vietovėms (tikslinėms teritorijoms) būdingų problemų sprendimas, didinant konkurencingumą, ekonomikos augimą ir gyvenamosios vietos patrauklumą</t>
  </si>
  <si>
    <t xml:space="preserve">1.1.1</t>
  </si>
  <si>
    <t xml:space="preserve">Uždavinys: Kompleksiškai atnaujinti savivaldybių centrų ir kitų miestų (nuo 6 iki 100 tūkst. gyv.) viešąją infrastruktūrą</t>
  </si>
  <si>
    <t xml:space="preserve">1.1.1.1</t>
  </si>
  <si>
    <t xml:space="preserve">Priemonė: Miestų kompleksinė plėtra</t>
  </si>
  <si>
    <t xml:space="preserve">1.1.1.1.1</t>
  </si>
  <si>
    <t xml:space="preserve">R099905-342900-1101</t>
  </si>
  <si>
    <t xml:space="preserve">Anykščių miesto viešųjų erdvių sistemos pertvarkymas (I etapas)</t>
  </si>
  <si>
    <t xml:space="preserve">Anykščių rajono savivaldybės administracija</t>
  </si>
  <si>
    <t xml:space="preserve">Lietuvos Respublikos vidaus reikalų ministerija</t>
  </si>
  <si>
    <t xml:space="preserve">Anykščių rajono savivaldybė</t>
  </si>
  <si>
    <t xml:space="preserve">07.1.1-CPVA-R-905 </t>
  </si>
  <si>
    <t xml:space="preserve">R</t>
  </si>
  <si>
    <t xml:space="preserve">ITI</t>
  </si>
  <si>
    <t xml:space="preserve">-</t>
  </si>
  <si>
    <t xml:space="preserve">2018.06</t>
  </si>
  <si>
    <t xml:space="preserve">1.1.1.1.2</t>
  </si>
  <si>
    <t xml:space="preserve">R099905-280000-1102</t>
  </si>
  <si>
    <t xml:space="preserve">Anykščių miesto viešųjų erdvių sistemos pertvarkymas (II etapas) </t>
  </si>
  <si>
    <t xml:space="preserve">Anykščių  rajono savivaldybė</t>
  </si>
  <si>
    <t xml:space="preserve">2017.08</t>
  </si>
  <si>
    <t xml:space="preserve">1.1.1.1.3</t>
  </si>
  <si>
    <t xml:space="preserve">R099905-320000-1103</t>
  </si>
  <si>
    <t xml:space="preserve">Bendruomeninės aktyvaus laisvalaikio infrastruktūros įrengimas Anykščių mieste  </t>
  </si>
  <si>
    <t xml:space="preserve">2017.04</t>
  </si>
  <si>
    <t xml:space="preserve">1.1.1.1.4   </t>
  </si>
  <si>
    <t xml:space="preserve">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</si>
  <si>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</si>
  <si>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</si>
  <si>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</si>
  <si>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</si>
  <si>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</si>
  <si>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</si>
  <si>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 xml:space="preserve">2020.06</t>
  </si>
  <si>
    <t xml:space="preserve">1.1.1.1.5</t>
  </si>
  <si>
    <t xml:space="preserve">R099905-290000-1105</t>
  </si>
  <si>
    <t xml:space="preserve">Molėtų miesto Ąžuolų ir Kreivosios gatvių teritorijų išnaudojimas įrengiant universalią daugiafunkcinę aikštę</t>
  </si>
  <si>
    <t xml:space="preserve">Molėtų rajono savivaldybės administracija</t>
  </si>
  <si>
    <t xml:space="preserve">Molėtų  rajono savivaldybė</t>
  </si>
  <si>
    <t xml:space="preserve">2017.01</t>
  </si>
  <si>
    <t xml:space="preserve">1.1.1.1.6</t>
  </si>
  <si>
    <t xml:space="preserve">R099905-302900-1106</t>
  </si>
  <si>
    <t xml:space="preserve">Molėtų miesto centrinės dalies kompleksinis sutvarkymas (II etapas)</t>
  </si>
  <si>
    <t xml:space="preserve">2019.02</t>
  </si>
  <si>
    <t xml:space="preserve">1.1.1.1.7</t>
  </si>
  <si>
    <t xml:space="preserve">R099905-293400-1107</t>
  </si>
  <si>
    <t xml:space="preserve">Prekybos ir paslaugų pasažo įrengimas D. Bukonto gatvėje Zarasų mieste</t>
  </si>
  <si>
    <t xml:space="preserve">Zarasų rajono savivaldybės administracija </t>
  </si>
  <si>
    <t xml:space="preserve">Zarasų rajono savivaldybė </t>
  </si>
  <si>
    <t xml:space="preserve">2019.12</t>
  </si>
  <si>
    <t xml:space="preserve">1.1.1.1.8 </t>
  </si>
  <si>
    <t xml:space="preserve">R099905-290000-1108</t>
  </si>
  <si>
    <t xml:space="preserve">Zarasų miesto viešųjų erdvių kompleksinis sutvarkymas teritorijoje tarp Dariaus ir Girėno g. bei Šiaulių g. ir dviejuose daugiabučių kiemuose P. Širvio gatvėje </t>
  </si>
  <si>
    <t xml:space="preserve">2017.12</t>
  </si>
  <si>
    <t xml:space="preserve">1.1.1.1.9</t>
  </si>
  <si>
    <t xml:space="preserve">R099905-290000-1119</t>
  </si>
  <si>
    <t xml:space="preserve">Molėtų miesto centrinės dalies kompleksinis sutvarkymas (I etapas) </t>
  </si>
  <si>
    <t xml:space="preserve">2018.07</t>
  </si>
  <si>
    <t xml:space="preserve">1.1.1.1.10 </t>
  </si>
  <si>
    <t xml:space="preserve">R099905-282900-1110</t>
  </si>
  <si>
    <t xml:space="preserve">Viešųjų erdvių Zarasų miesto Didžiojoje saloje sutvarkymas </t>
  </si>
  <si>
    <t xml:space="preserve">2017.11</t>
  </si>
  <si>
    <t xml:space="preserve">1.1.1.1.11 </t>
  </si>
  <si>
    <t xml:space="preserve">R099905-282900-1111</t>
  </si>
  <si>
    <t xml:space="preserve">Viešųjų erdvių prie Zarasaičio ežero sutvarkymas ir aktyvaus poilsio infrastruktūros įrengimas </t>
  </si>
  <si>
    <t xml:space="preserve">1.1.1.1.12</t>
  </si>
  <si>
    <t xml:space="preserve">R099905-281900-1112</t>
  </si>
  <si>
    <t xml:space="preserve">Viešosios aktyvaus laisvalaikio infrastruktūros plėtra Molėtų mieste, II etapas </t>
  </si>
  <si>
    <t xml:space="preserve">2017.03</t>
  </si>
  <si>
    <t xml:space="preserve">1.1.1.1.13</t>
  </si>
  <si>
    <t xml:space="preserve">R099905-302900-1113</t>
  </si>
  <si>
    <t xml:space="preserve">Molėtų miesto J. Janonio g. gyvenamojo kvartalo viešosios infrastruktūros sutvarkymas </t>
  </si>
  <si>
    <t xml:space="preserve">1.1.1.1.14 </t>
  </si>
  <si>
    <t xml:space="preserve">R099905-243200-1114</t>
  </si>
  <si>
    <t xml:space="preserve">Zarasų Pauliaus Širvio progimnazijos sporto aikštyno įrengimas </t>
  </si>
  <si>
    <t xml:space="preserve">1.1.1.2</t>
  </si>
  <si>
    <t xml:space="preserve">Priemonė: Pereinamojo laikotarpio tikslinių teritorijų vystymas</t>
  </si>
  <si>
    <t xml:space="preserve">1.1.1.2.1</t>
  </si>
  <si>
    <t xml:space="preserve">R099903-300000-1115</t>
  </si>
  <si>
    <t xml:space="preserve">Daugiabučių namų kvartalų Ignalinos mieste kompleksinis sutvarkymas </t>
  </si>
  <si>
    <t xml:space="preserve">Ignalinos rajono savivaldybės administracija</t>
  </si>
  <si>
    <t xml:space="preserve">Ignalinos  rajono savivaldybė</t>
  </si>
  <si>
    <t xml:space="preserve">07.1.1-CPVA-R-903 </t>
  </si>
  <si>
    <t xml:space="preserve">2017.02</t>
  </si>
  <si>
    <t xml:space="preserve">1.1.1.2.2</t>
  </si>
  <si>
    <t xml:space="preserve">R099902-310000-1116</t>
  </si>
  <si>
    <t xml:space="preserve">Apleistų/avarinių pastatų nugriovimas ir teritorijos valymas, regeneruojant buvusį karinį miestelį </t>
  </si>
  <si>
    <t xml:space="preserve">Visagino savivaldybės administracija</t>
  </si>
  <si>
    <t xml:space="preserve">Visagino  savivaldybė</t>
  </si>
  <si>
    <t xml:space="preserve">07.1.1-CPVA-V-902 </t>
  </si>
  <si>
    <t xml:space="preserve">V</t>
  </si>
  <si>
    <t xml:space="preserve">1.1.1.2.3</t>
  </si>
  <si>
    <t xml:space="preserve">R099902-300000-1117</t>
  </si>
  <si>
    <t xml:space="preserve">Dauniškio daugiabučių namų kvartalo teritorijos sutvarkymas </t>
  </si>
  <si>
    <t xml:space="preserve">Utenos rajono savivaldybės administracija</t>
  </si>
  <si>
    <t xml:space="preserve">Utenos rajono savivaldybė</t>
  </si>
  <si>
    <t xml:space="preserve">2016.06</t>
  </si>
  <si>
    <t xml:space="preserve">1.1.2 </t>
  </si>
  <si>
    <t xml:space="preserve">Uždavinys: Kompleksiškai atnaujinti 1-6 tūkst. gyventojų turinčių miestų (išskyrus savivaldybių centrus), miestelių ir kaimų bendruomeninę ir viešąją infrastruktūrą</t>
  </si>
  <si>
    <t xml:space="preserve">1.1.2.1</t>
  </si>
  <si>
    <t xml:space="preserve">Priemonė: Kaimo gyvenamųjų vietovių atnaujinimas</t>
  </si>
  <si>
    <t xml:space="preserve">1.1.2.1.1</t>
  </si>
  <si>
    <t xml:space="preserve"> R099908-293300-1118</t>
  </si>
  <si>
    <t xml:space="preserve">Didžiasalio kaimo viešųjų erdvių atnaujinimas ir pastato dalies patalpų pritaikymas bendruomenės poreikiams</t>
  </si>
  <si>
    <t xml:space="preserve">Ignalinos rajono savivaldybė</t>
  </si>
  <si>
    <t xml:space="preserve">08.2.1-CPVA-R-908 </t>
  </si>
  <si>
    <t xml:space="preserve">1.1.3 </t>
  </si>
  <si>
    <t xml:space="preserve">Uždavinys: Kompleksiškai atnaujinti mažiau kaip 1 tūkst. gyventojų turinčių miestų, miestelių ir kaimų (iki 1 tūkst. gyv.) viešąją infrastruktūrą (taikant kaimo plėtros politikos priemones)</t>
  </si>
  <si>
    <t xml:space="preserve">1.1.3.1 </t>
  </si>
  <si>
    <t xml:space="preserve">Priemonė (KPP veiklos sritis): Parama investicijoms į visų rūšių mažos apimties infrastruktūrą</t>
  </si>
  <si>
    <t xml:space="preserve">1.1.3.1.-1.1.3.28</t>
  </si>
  <si>
    <t xml:space="preserve">Pagrindinės paslaugos ir kaimų atnaujinimas kaimo vietovėse</t>
  </si>
  <si>
    <t xml:space="preserve">Utenos apskrities savivaldybių administracijos</t>
  </si>
  <si>
    <t xml:space="preserve">ŽŪM</t>
  </si>
  <si>
    <t xml:space="preserve">Utenos regionas</t>
  </si>
  <si>
    <t xml:space="preserve">EŽŪFKP</t>
  </si>
  <si>
    <t xml:space="preserve">1.1.3.2</t>
  </si>
  <si>
    <t xml:space="preserve">Priemonė (KPP veiklos sritis): Parama investicijoms į kaimo kultūros ir gamtos paveldą, kraštovaizdį</t>
  </si>
  <si>
    <t xml:space="preserve">\</t>
  </si>
  <si>
    <t xml:space="preserve">1.2 </t>
  </si>
  <si>
    <t xml:space="preserve">Tikslas: Modernios regiono transporto infrastruktūros ir darnaus judumo plėtojimas</t>
  </si>
  <si>
    <t xml:space="preserve">1.2.1 </t>
  </si>
  <si>
    <t xml:space="preserve">Uždavinys: Kompleksiškai modernizuoti kelių transporto infrastruktūrą</t>
  </si>
  <si>
    <t xml:space="preserve">1.2.1.1</t>
  </si>
  <si>
    <t xml:space="preserve">Priemonė:Vietinių kelių vystymas</t>
  </si>
  <si>
    <t xml:space="preserve">1.2.1.1.1</t>
  </si>
  <si>
    <t xml:space="preserve">R095511-110000-1201</t>
  </si>
  <si>
    <t xml:space="preserve">Gatvės Ignalinos miesto rekreacinėje zonoje tarp Gavio ežero ir Turistų gatvės įrengimas</t>
  </si>
  <si>
    <t xml:space="preserve">Lietuvos Respublikos susisiekimo ministerija</t>
  </si>
  <si>
    <t xml:space="preserve">06.2.1-TID-R-511 </t>
  </si>
  <si>
    <t xml:space="preserve">2018.12</t>
  </si>
  <si>
    <t xml:space="preserve">1.2.1.1.2 </t>
  </si>
  <si>
    <t xml:space="preserve">R095511-120000-1202</t>
  </si>
  <si>
    <t xml:space="preserve">Zarasų gatvės rekonstrukcija Zarasų mieste</t>
  </si>
  <si>
    <t xml:space="preserve">Zarasų rajono savivaldybės administracija</t>
  </si>
  <si>
    <t xml:space="preserve">Zarasų  rajono savivaldybė</t>
  </si>
  <si>
    <t xml:space="preserve">1.2.1.1.3</t>
  </si>
  <si>
    <t xml:space="preserve">R095511-121100-1203</t>
  </si>
  <si>
    <t xml:space="preserve">Susisiekimo sąlygų pagerinimas tarp kuriamų Anykščių miesto traukos centrų bei patogus gyvenamosios aplinkos pasiekiamumo užtikrinimas. </t>
  </si>
  <si>
    <t xml:space="preserve">2017.09</t>
  </si>
  <si>
    <t xml:space="preserve">1.2.1.1.4</t>
  </si>
  <si>
    <t xml:space="preserve">R095511-120000-1204</t>
  </si>
  <si>
    <t xml:space="preserve">Gyvenamosios aplinkos pasiekiamumo gerinimas Zarasų mieste rekonstruojant K. Donelaičio gatvę</t>
  </si>
  <si>
    <t xml:space="preserve">1.2.1.1.5</t>
  </si>
  <si>
    <t xml:space="preserve">R095511-120000-1205</t>
  </si>
  <si>
    <t xml:space="preserve">Molėtų miesto Pastovio g., Siesarties g. ir S. Nėries g. rekonstrukcija </t>
  </si>
  <si>
    <t xml:space="preserve">2018.05</t>
  </si>
  <si>
    <t xml:space="preserve">1.2.1.1.6</t>
  </si>
  <si>
    <t xml:space="preserve">R095511-120000-1206</t>
  </si>
  <si>
    <t xml:space="preserve">Aušros gatvės dalies nuo Gedimino ir Tauragnų gatvių sankryžos iki Žaliosios gatvės Utenoje rekonstrukcija. </t>
  </si>
  <si>
    <t xml:space="preserve">Utenos  rajono savivaldybė</t>
  </si>
  <si>
    <t xml:space="preserve">1.2.1.1.7</t>
  </si>
  <si>
    <t xml:space="preserve">R095511-120000-1207</t>
  </si>
  <si>
    <t xml:space="preserve">Vietinės reikšmės kelio Visagino-Parko-Sedulinos al. kvartale rekonstravimas</t>
  </si>
  <si>
    <t xml:space="preserve">Visagino   savivaldybė</t>
  </si>
  <si>
    <t xml:space="preserve">2018.08</t>
  </si>
  <si>
    <t xml:space="preserve">1.2.1.1.8</t>
  </si>
  <si>
    <t xml:space="preserve">R095511-120000-1208</t>
  </si>
  <si>
    <t xml:space="preserve">Gyvenamosios aplinkos pasiekiamumo gerinimas Zarasų mieste rekonstruojant E. Pliaterytės gatvę</t>
  </si>
  <si>
    <t xml:space="preserve">1.2.1.1.9</t>
  </si>
  <si>
    <t xml:space="preserve">R095511-120000-1220</t>
  </si>
  <si>
    <t xml:space="preserve">Eismo sąlygų pagerinimas ir gyvenamosios aplinkos pasiekiamumo užtikrinimas, rekonstruojant Žvejų gatvę Anykščių mieste</t>
  </si>
  <si>
    <t xml:space="preserve">2020.03</t>
  </si>
  <si>
    <t xml:space="preserve">1.2.1.1.10</t>
  </si>
  <si>
    <t xml:space="preserve">R095511-120000-1221</t>
  </si>
  <si>
    <t xml:space="preserve">Ignalinos miesto Ligoninės gatvės dalies rekonstrukcija</t>
  </si>
  <si>
    <t xml:space="preserve">2020.02</t>
  </si>
  <si>
    <t xml:space="preserve">1.2.1.1.11</t>
  </si>
  <si>
    <t xml:space="preserve">R095511-120000-1222</t>
  </si>
  <si>
    <t xml:space="preserve">Saugaus eismo priemonių diegimas Ignalinos rajono keliuose</t>
  </si>
  <si>
    <t xml:space="preserve">1.2.1.1.12</t>
  </si>
  <si>
    <t xml:space="preserve">R095511-120000-1223</t>
  </si>
  <si>
    <t xml:space="preserve">Saugaus eismo priemonių diegimas Molėtų rajono  Giedraičių miestelyje</t>
  </si>
  <si>
    <t xml:space="preserve">2020.04</t>
  </si>
  <si>
    <t xml:space="preserve">1.2.1.1.14</t>
  </si>
  <si>
    <t xml:space="preserve">R095511-120000-1225</t>
  </si>
  <si>
    <t xml:space="preserve">Saugaus eismo priemonių diegimas Žemaitės gatvėje Zarasų mieste</t>
  </si>
  <si>
    <t xml:space="preserve">2020.08</t>
  </si>
  <si>
    <t xml:space="preserve">1.2.2 </t>
  </si>
  <si>
    <t xml:space="preserve">Uždavinys: Plėtoti  aplinką tausojančią ir eismo saugą didinančią infrastruktūrą ir priemones bei darnų judumą</t>
  </si>
  <si>
    <t xml:space="preserve">1.2.2.1</t>
  </si>
  <si>
    <t xml:space="preserve">Priemonė: Pėsčiųjų ir dviračių takų rekonstrukcija ir plėtra</t>
  </si>
  <si>
    <t xml:space="preserve">1.2.2.1.3</t>
  </si>
  <si>
    <t xml:space="preserve">R095516-190000-1210</t>
  </si>
  <si>
    <t xml:space="preserve">Dviračių ir pėsčiųjų takų tinklo palei Ąžuolų g. iki mokyklų komplekso plėtra didinant atskirų Molėtų miesto teritorijų tarpusavio integraciją</t>
  </si>
  <si>
    <t xml:space="preserve">04.5.1-TID-R-516 </t>
  </si>
  <si>
    <t xml:space="preserve">1.2.2.1.4</t>
  </si>
  <si>
    <t xml:space="preserve">R095516-190000-1211</t>
  </si>
  <si>
    <t xml:space="preserve">Dviračių ir pėsčiųjų takų infrastruktūros Utenos mieste plėtra, siekiant pagerinti Pramonės rajono pasiekiamumą.</t>
  </si>
  <si>
    <t xml:space="preserve">1.2.2.1.5 </t>
  </si>
  <si>
    <t xml:space="preserve">R095516-190000-1212</t>
  </si>
  <si>
    <t xml:space="preserve">Pėsčiųjų ir dviračių takų plėtra Griežto ežero pakrantėje nuo Vytauto gatvės iki Griežto gatvės </t>
  </si>
  <si>
    <t xml:space="preserve">Lietuvos Respublikos susisiekimo ministerija </t>
  </si>
  <si>
    <t xml:space="preserve">1.2.2.1.6</t>
  </si>
  <si>
    <t xml:space="preserve">R095516-190000-1213</t>
  </si>
  <si>
    <t xml:space="preserve">Pėsčiųjų takų tinklo plėtra Dusetose, Zarasų rajone </t>
  </si>
  <si>
    <t xml:space="preserve">2020.12</t>
  </si>
  <si>
    <t xml:space="preserve">1.2.2.1.7</t>
  </si>
  <si>
    <t xml:space="preserve">R095516-190000-1214</t>
  </si>
  <si>
    <t xml:space="preserve">Susisiekimo sąlygų gerinimas Molėtų mieste įrengiant pėsčiųjų takus tarp Ąžuolų ir Melioratorių gatvių</t>
  </si>
  <si>
    <t xml:space="preserve">1.2.2.2</t>
  </si>
  <si>
    <t xml:space="preserve">Priemonė: Darnaus judumo priemonių diegimas</t>
  </si>
  <si>
    <t xml:space="preserve">1.2.2.2.2</t>
  </si>
  <si>
    <t xml:space="preserve">R095513-500000-1214</t>
  </si>
  <si>
    <t xml:space="preserve">Visagino miesto darnaus judumo plano parengimas </t>
  </si>
  <si>
    <t xml:space="preserve">04.5.1.-TID-V-513 </t>
  </si>
  <si>
    <t xml:space="preserve">1.2.2.2.3</t>
  </si>
  <si>
    <t xml:space="preserve">R095514-190000-1215</t>
  </si>
  <si>
    <t xml:space="preserve">Darnaus judumo infrastruktūros įrengimas Visagino mieste</t>
  </si>
  <si>
    <t xml:space="preserve">04.5.1.-TID-R-514 </t>
  </si>
  <si>
    <t xml:space="preserve">1.2.2.2.4</t>
  </si>
  <si>
    <t xml:space="preserve">R095513-500000-1216</t>
  </si>
  <si>
    <t xml:space="preserve">Darnaus judumo Utenos mieste plano rengimas</t>
  </si>
  <si>
    <t xml:space="preserve">04.5.1-TID-V-513 </t>
  </si>
  <si>
    <t xml:space="preserve">1.2.2.2.5</t>
  </si>
  <si>
    <t xml:space="preserve">R095514-190000-1217</t>
  </si>
  <si>
    <t xml:space="preserve">Utenos miesto darnaus judumo plano priemonių diegimas</t>
  </si>
  <si>
    <t xml:space="preserve">1.2.2.3</t>
  </si>
  <si>
    <t xml:space="preserve">Priemonė: Vietinio susisiekimo viešojo transporto priemonių parko atnaujinimas</t>
  </si>
  <si>
    <t xml:space="preserve">1.2.2.3.3</t>
  </si>
  <si>
    <t xml:space="preserve">R095518-100000-1219</t>
  </si>
  <si>
    <t xml:space="preserve">Utenos rajono vietinio susisiekimo viešojo transporto priemonių parko atnaujinimas</t>
  </si>
  <si>
    <t xml:space="preserve">04.5.1-TID-R-518 </t>
  </si>
  <si>
    <t xml:space="preserve">2.</t>
  </si>
  <si>
    <t xml:space="preserve">Prioritetas: Integrali ekonomika</t>
  </si>
  <si>
    <t xml:space="preserve">2.1 </t>
  </si>
  <si>
    <t xml:space="preserve">Tikslas: Turizmo infrastruktūros, kultūros ir gamtos paveldo plėtra</t>
  </si>
  <si>
    <t xml:space="preserve">2.1.1 </t>
  </si>
  <si>
    <t xml:space="preserve">Uždavinys: Sutvarkyti ir aktualizuoti kultūros paveldo plėtrą</t>
  </si>
  <si>
    <t xml:space="preserve">2.1.1.1</t>
  </si>
  <si>
    <t xml:space="preserve">Priemonė: Aktualizuoti savivaldybių kultūros paveldo objektus</t>
  </si>
  <si>
    <t xml:space="preserve">2.1.1.1.1</t>
  </si>
  <si>
    <t xml:space="preserve">R093302-442942-2101</t>
  </si>
  <si>
    <t xml:space="preserve">Kompleksinis Okuličiūtės dvarelio Anykščiuose sutvarkymas ir pritaikymas kultūrinei, meninei veiklai </t>
  </si>
  <si>
    <t xml:space="preserve">Lietuvos Respublikos kultūros ministerija</t>
  </si>
  <si>
    <t xml:space="preserve">05.4.1-CPVA-R-302 </t>
  </si>
  <si>
    <t xml:space="preserve">2017.06</t>
  </si>
  <si>
    <t xml:space="preserve">2.1.1.1.2 </t>
  </si>
  <si>
    <t xml:space="preserve">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</si>
  <si>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</si>
  <si>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</si>
  <si>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</si>
  <si>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</si>
  <si>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</si>
  <si>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 xml:space="preserve">2.1.1.1.3</t>
  </si>
  <si>
    <t xml:space="preserve">R093302-440000-2103</t>
  </si>
  <si>
    <t xml:space="preserve">Atgailos kanauninkų vienuolyno ansamblio (u.k. 987) vienuolyno namo (u.k. 25029) Videniškių km. kapitalinis remontas ir pritaikymas Videniškių vienuolyno amatų centro ir bendruomenės poreikiams poreikiams</t>
  </si>
  <si>
    <t xml:space="preserve">Molėtų rajono savivaldybė</t>
  </si>
  <si>
    <t xml:space="preserve">2.1.1.1.4</t>
  </si>
  <si>
    <t xml:space="preserve">R093302-442942-2104</t>
  </si>
  <si>
    <t xml:space="preserve">Valstybės saugomo kultūros paveldo objekto – Antazavės dvaro aktualizavimas</t>
  </si>
  <si>
    <t xml:space="preserve">05.4.1-CPVA-R-302  </t>
  </si>
  <si>
    <t xml:space="preserve">2.1.2</t>
  </si>
  <si>
    <t xml:space="preserve">Uždavinys: Plėtoti turizmo išteklių ir paslaugų rinkodarą</t>
  </si>
  <si>
    <t xml:space="preserve">2.1.2.1</t>
  </si>
  <si>
    <t xml:space="preserve">Priemonė: Savivaldybes jungiančių turizmo trasų ir turizmo maršrutų informacinės infrastruktūros plėtra</t>
  </si>
  <si>
    <t xml:space="preserve">2.1.2.1.2 </t>
  </si>
  <si>
    <t xml:space="preserve">R098821-420000-2106</t>
  </si>
  <si>
    <t xml:space="preserve">Informacinės infrastruktūros plėtra Ignalinos, Molėtų ir Utenos rajonuose</t>
  </si>
  <si>
    <t xml:space="preserve">Lietuvos Respublikos ūkio ministerija </t>
  </si>
  <si>
    <t xml:space="preserve">Ignalinos r. sav.; Molėtų r.sav.; Utenos r. sav.</t>
  </si>
  <si>
    <t xml:space="preserve">05.4.1-LVPA-R-821 </t>
  </si>
  <si>
    <t xml:space="preserve">2.1.2.1.3</t>
  </si>
  <si>
    <t xml:space="preserve">R098821-420000-2107</t>
  </si>
  <si>
    <t xml:space="preserve">Taktiliniai maketai turistui po atviru dangumi</t>
  </si>
  <si>
    <t xml:space="preserve">Anykščių  rajono savivaldybės administracija</t>
  </si>
  <si>
    <t xml:space="preserve">Anykščių r. sav.; Molėtų r. sav.; Zarasų r, sav.</t>
  </si>
  <si>
    <t xml:space="preserve">2.1.2.1.4</t>
  </si>
  <si>
    <t xml:space="preserve">R098821-420000-2108</t>
  </si>
  <si>
    <t xml:space="preserve">Turizmo informacinės infrastruktūros plėtra Utenos, Ignalinos, Zarasų rajonų ir Visagino savivaldybėse</t>
  </si>
  <si>
    <t xml:space="preserve">Lietuvos Respublikos ekonomikos ir inovacijų ministerija</t>
  </si>
  <si>
    <t xml:space="preserve">Utenos r. sav.; Ignalinos r. sav.; Zarasų r. sav.; Visagino sav.</t>
  </si>
  <si>
    <t xml:space="preserve">2020.07</t>
  </si>
  <si>
    <t xml:space="preserve">2.2</t>
  </si>
  <si>
    <t xml:space="preserve">Tikslas; darnaus išteklių naudojimo skatinimas</t>
  </si>
  <si>
    <t xml:space="preserve">2.2.1</t>
  </si>
  <si>
    <t xml:space="preserve">Uždavinys: Plėtoti tvarią šilumos energijos, vandens tiekimo, nuotekų šalinimo ir atliekų tvarkymo sistemą</t>
  </si>
  <si>
    <t xml:space="preserve"> </t>
  </si>
  <si>
    <t xml:space="preserve">2.2.1.1</t>
  </si>
  <si>
    <t xml:space="preserve">Priemonė: Geriamojo vandens tiekimo ir nuotekų tvarkymo sistemų renovavimas ir plėtra, įmonių valdymo tobulinimas</t>
  </si>
  <si>
    <t xml:space="preserve">2.2.1.1.1</t>
  </si>
  <si>
    <t xml:space="preserve">R090014-060700-2201</t>
  </si>
  <si>
    <t xml:space="preserve">Vandens tiekimo ir nuotekų tvarkymo infrastruktūros plėtra Ignalinos rajone </t>
  </si>
  <si>
    <t xml:space="preserve">UAB „Ignalinos vanduo“</t>
  </si>
  <si>
    <t xml:space="preserve">Lietuvos Respublikos aplinkos ministerija</t>
  </si>
  <si>
    <t xml:space="preserve">05.3.2-APVA-R-014 </t>
  </si>
  <si>
    <t xml:space="preserve">2016.12</t>
  </si>
  <si>
    <t xml:space="preserve">2.2.1.1.2</t>
  </si>
  <si>
    <t xml:space="preserve">R090014-070000-2202</t>
  </si>
  <si>
    <t xml:space="preserve">Vandens tiekimo ir nuotekų tvarkymo infrastruktūros plėtra ir rekonstravimas Zarasų rajono savivaldybėje </t>
  </si>
  <si>
    <t xml:space="preserve">UAB „Zarasų vandenys“</t>
  </si>
  <si>
    <t xml:space="preserve">2.2.1.1.3</t>
  </si>
  <si>
    <t xml:space="preserve">R090014-060000-2203</t>
  </si>
  <si>
    <t xml:space="preserve">Vandens tiekimo ir nuotekų tinklų rekonstravimas Visagine </t>
  </si>
  <si>
    <t xml:space="preserve">VĮ „Visagino energija“</t>
  </si>
  <si>
    <t xml:space="preserve">2.2.1.1.4</t>
  </si>
  <si>
    <t xml:space="preserve">R090014-070600-2204</t>
  </si>
  <si>
    <t xml:space="preserve">Vandens tiekimo ir nuotekų tvarkymo infrastruktūros plėtra ir rekonstrukcija Anykščių r. sav. Kurklių miestelyje</t>
  </si>
  <si>
    <t xml:space="preserve">UAB ,,Anykščių vandenys“ </t>
  </si>
  <si>
    <t xml:space="preserve">2.2.1.1.5</t>
  </si>
  <si>
    <t xml:space="preserve">R090014-070600-2205</t>
  </si>
  <si>
    <t xml:space="preserve"> Vandens tiekimo ir nuotekų tvarkymo infrastruktūros plėtra ir rekonstrukcija Molėtų rajone </t>
  </si>
  <si>
    <t xml:space="preserve">UAB ,,Molėtų vanduo"</t>
  </si>
  <si>
    <t xml:space="preserve">2.2.1.1.6</t>
  </si>
  <si>
    <t xml:space="preserve">R090014-075000-2206</t>
  </si>
  <si>
    <t xml:space="preserve">Vandens tiekimo ir nuotekų tvarkymo infrastruktūros plėtra Utenos rajone (Jasonių k.)</t>
  </si>
  <si>
    <t xml:space="preserve">UAB "Utenos vandenys"</t>
  </si>
  <si>
    <t xml:space="preserve">2.2.1.1.7</t>
  </si>
  <si>
    <t xml:space="preserve">R090014-060000-2225</t>
  </si>
  <si>
    <t xml:space="preserve">Vandens tiekimo ir nuotekų tvarkymo infrastruktūros rekonstrukcija ir inventorizacija Ignalinos rajone</t>
  </si>
  <si>
    <t xml:space="preserve">UAB ,,Ignalinos vanduo"</t>
  </si>
  <si>
    <t xml:space="preserve">2019.04</t>
  </si>
  <si>
    <t xml:space="preserve">2.2.1.1.8</t>
  </si>
  <si>
    <t xml:space="preserve">R090014-075000-2226</t>
  </si>
  <si>
    <t xml:space="preserve">Vandens tiekimo ir nuotekų tvarkymo infrastruktūros plėtra Utenos rajone (Jasonių k. II etapas)</t>
  </si>
  <si>
    <t xml:space="preserve">2019.09</t>
  </si>
  <si>
    <t xml:space="preserve">2.2.1.1.9</t>
  </si>
  <si>
    <t xml:space="preserve">R090014-070000-2227</t>
  </si>
  <si>
    <t xml:space="preserve">Vandentiekio ir nuotekų tinklų Anykščių aglomeracijoje (sodų bendrija ,,Šaltupys" ir Keblonių k.) statybos darbai.</t>
  </si>
  <si>
    <t xml:space="preserve">2.2.1.1.10</t>
  </si>
  <si>
    <t xml:space="preserve">R090014-070600-2228</t>
  </si>
  <si>
    <t xml:space="preserve">Vandens tiekimo ir nuotekų tvarkymo infrastruktūros plėtra ir rekonstravimas Zarasų rajono savivaldybėje (II etapas)</t>
  </si>
  <si>
    <t xml:space="preserve">2019.03</t>
  </si>
  <si>
    <t xml:space="preserve">2.2.1.1.11</t>
  </si>
  <si>
    <t xml:space="preserve">R090014-070600-2229</t>
  </si>
  <si>
    <t xml:space="preserve">Vandens tiekimo ir nuotekų tvarkymo infrastruktūros plėtra ir rekonstrukcija Molėtų rajone (II etapas)</t>
  </si>
  <si>
    <t xml:space="preserve">2.2.1.2</t>
  </si>
  <si>
    <t xml:space="preserve">Priemonė: Paviršinių nuotekų sistemų tvarkymas</t>
  </si>
  <si>
    <t xml:space="preserve">2.2.1.2.1</t>
  </si>
  <si>
    <t xml:space="preserve">R090007-080000-2207</t>
  </si>
  <si>
    <t xml:space="preserve">Paviršinių nuotekų tinklų ir jiems priklausančios infrastruktūros rekonstrukcija ir plėtra Utenos mieste</t>
  </si>
  <si>
    <t xml:space="preserve">UAB „Utenos komunalininkas“</t>
  </si>
  <si>
    <t xml:space="preserve">05.1.1-APVA-R-007</t>
  </si>
  <si>
    <t xml:space="preserve">2.2.1.2.2</t>
  </si>
  <si>
    <t xml:space="preserve">R090007-080000-2208</t>
  </si>
  <si>
    <t xml:space="preserve">Inžinerinių paviršinių nuotekų surinkimo ir šalinimo tinklų rekonstravimas Visagino g. atkarpoje nuo Parko iki Vilties g.</t>
  </si>
  <si>
    <t xml:space="preserve">UAB „Visagino būstas“, partneris Visagino savivaldybės administracija </t>
  </si>
  <si>
    <t xml:space="preserve">05.1.1-APVA-R-007 </t>
  </si>
  <si>
    <t xml:space="preserve">2.2.1.3</t>
  </si>
  <si>
    <t xml:space="preserve">Priemonė: Komunalinių atliekų tvarkymo infrastruktūros plėtra</t>
  </si>
  <si>
    <t xml:space="preserve">2.2.1.3.1</t>
  </si>
  <si>
    <t xml:space="preserve">R090008-050000-2209</t>
  </si>
  <si>
    <t xml:space="preserve">Komunalinių atliekų tvarkymo infrastruktūros plėtra Visagino savivaldybėje</t>
  </si>
  <si>
    <t xml:space="preserve">05.2.1-APVA-R-008 </t>
  </si>
  <si>
    <t xml:space="preserve">2.2.1.3.2</t>
  </si>
  <si>
    <t xml:space="preserve">R090008-050000-2210</t>
  </si>
  <si>
    <t xml:space="preserve">Konteinerinių aikštelių įrengimas ( rekonstrukcija) Ignalinos r. savivaldybėje ir atliekų surinkimo konteinerių konteinerinėms aikštelėms įsigijimas</t>
  </si>
  <si>
    <t xml:space="preserve">Ignalinos rajono savivaldybės administracija, partneris – UAB Utenos regiono atliekų tvarkymo centras</t>
  </si>
  <si>
    <t xml:space="preserve">05.2.1-APV-R-008 </t>
  </si>
  <si>
    <t xml:space="preserve">2.2.1.3.3</t>
  </si>
  <si>
    <t xml:space="preserve">R090008-050000-2211</t>
  </si>
  <si>
    <t xml:space="preserve">Komunalinių atliekų tvarkymo infrastruktūros plėtra Anykščių rajono savivaldybėje</t>
  </si>
  <si>
    <t xml:space="preserve">Anykščių rajono savivaldybės administracija, partneris – UAB Utenos regiono atliekų tvarkymo centras</t>
  </si>
  <si>
    <t xml:space="preserve">2.2.1.3.4</t>
  </si>
  <si>
    <t xml:space="preserve">R090008-050000-2212</t>
  </si>
  <si>
    <t xml:space="preserve">Molėtų rajono komunalinių atliekų tvarkymo infrastruktūros plėtra</t>
  </si>
  <si>
    <t xml:space="preserve">Molėtų rajono savivaldybės administracija, partneris – UAB Utenos regiono atliekų tvarkymo centras</t>
  </si>
  <si>
    <t xml:space="preserve">2017.10</t>
  </si>
  <si>
    <t xml:space="preserve">2.2.1.3.5</t>
  </si>
  <si>
    <t xml:space="preserve">R090008-050000-2213</t>
  </si>
  <si>
    <t xml:space="preserve">Komunalinių atliekų tvarkymo infrastruktūros plėtra Zarasų rajone</t>
  </si>
  <si>
    <t xml:space="preserve">Zarasų rajono savivaldybės administracija, partneris – UAB Utenos regiono atliekų tvarkymo centras</t>
  </si>
  <si>
    <t xml:space="preserve">2.2.1.3.6</t>
  </si>
  <si>
    <t xml:space="preserve">R090008-050000-2214</t>
  </si>
  <si>
    <t xml:space="preserve">Komunalinių atliekų tvarkymo infrastruktūros plėtra Utenos rajone</t>
  </si>
  <si>
    <t xml:space="preserve">Lietuvos respublikos aplinkos ministerija </t>
  </si>
  <si>
    <t xml:space="preserve">2.2.2.1</t>
  </si>
  <si>
    <t xml:space="preserve">Priemonė: Kraštovaizdžio apsauga</t>
  </si>
  <si>
    <t xml:space="preserve">2.2.2.1.1</t>
  </si>
  <si>
    <t xml:space="preserve">R090019-380000-2215</t>
  </si>
  <si>
    <t xml:space="preserve">Zarasų rajono savivaldybės bendrųjų planų koregavimas</t>
  </si>
  <si>
    <t xml:space="preserve">05.5.1-APVA-R-019</t>
  </si>
  <si>
    <t xml:space="preserve">2.2.2.1.2</t>
  </si>
  <si>
    <t xml:space="preserve">R090019-380000-2216</t>
  </si>
  <si>
    <t xml:space="preserve">Bešeimininkių apleistų, kraštovaizdį darkančių statinių likvidavimas Molėtų rajono savivaldybėje</t>
  </si>
  <si>
    <t xml:space="preserve">05.5.1-APVA-R-019 </t>
  </si>
  <si>
    <t xml:space="preserve">2017.05</t>
  </si>
  <si>
    <t xml:space="preserve">2.2.2.1.3</t>
  </si>
  <si>
    <t xml:space="preserve">R090019-380000-2217</t>
  </si>
  <si>
    <t xml:space="preserve">Kraštovaizdžio formavimas ir ekologinės būklės gerinimas Zarasų rajone</t>
  </si>
  <si>
    <t xml:space="preserve">2.2.2.1.4</t>
  </si>
  <si>
    <t xml:space="preserve">R090019-380000-2218</t>
  </si>
  <si>
    <t xml:space="preserve">Želdynų teritorijos formavimas ir kraštovaizdžio būklės gerinimas Utenos mieste</t>
  </si>
  <si>
    <t xml:space="preserve">2.2.2.1.5</t>
  </si>
  <si>
    <t xml:space="preserve">R090019-380000-2219</t>
  </si>
  <si>
    <t xml:space="preserve">,,Anykščių rajono kraštovaizdžio estetinio potencialo didinimas likviduojant bešeimininkius  kraštovaizdį darkančius statinius“</t>
  </si>
  <si>
    <t xml:space="preserve">2.2.2.1.6</t>
  </si>
  <si>
    <t xml:space="preserve">R090019-380000-2220</t>
  </si>
  <si>
    <t xml:space="preserve">Kraštovaizdžio formavimas ir ekologinės būklės gerinimas Anykščių rajono savivaldybėje</t>
  </si>
  <si>
    <t xml:space="preserve">2.2.2.1.7</t>
  </si>
  <si>
    <t xml:space="preserve">R090019-380000-2221</t>
  </si>
  <si>
    <t xml:space="preserve">Visagino miesto kraštovaizdžio formavimas, ekologinės būklės gerinimas ir želdynų tvarkymas (kūrimas) gamtinio karkaso teritorijose</t>
  </si>
  <si>
    <t xml:space="preserve">2019.06</t>
  </si>
  <si>
    <t xml:space="preserve">2.2.2.1.8</t>
  </si>
  <si>
    <t xml:space="preserve">R090019-380000-2222</t>
  </si>
  <si>
    <t xml:space="preserve">Utenos rajono kraštovaizdžio estetinio potencialo didinimas likviduojant bešeimininkius apleistus, kraštovaizdį darkančius statinius</t>
  </si>
  <si>
    <t xml:space="preserve">2.2.2.1.9</t>
  </si>
  <si>
    <t xml:space="preserve">R090019-380000-2223</t>
  </si>
  <si>
    <t xml:space="preserve">Kraštovaizdžio planavimas, tvarkymas ir būklės gerinimas Molėtų rajone </t>
  </si>
  <si>
    <t xml:space="preserve">2019.01</t>
  </si>
  <si>
    <t xml:space="preserve">2.2.2.1.10</t>
  </si>
  <si>
    <t xml:space="preserve">R090019-380000-2224</t>
  </si>
  <si>
    <t xml:space="preserve">Kraštovaizdžio formavimas, pažeistų žemių tvarkymas Ignalinos rajone ir bendrųjų planų tikslinimas</t>
  </si>
  <si>
    <t xml:space="preserve">2020.05</t>
  </si>
  <si>
    <t xml:space="preserve">2.2.2.1.11</t>
  </si>
  <si>
    <t xml:space="preserve">R090019-380000-2225</t>
  </si>
  <si>
    <t xml:space="preserve">Bešeimininkių apleistų statinių likvidavimas Molėtų rajono savivaldybėje</t>
  </si>
  <si>
    <t xml:space="preserve">2.2.2.1.12</t>
  </si>
  <si>
    <t xml:space="preserve">R090019-380000-2226</t>
  </si>
  <si>
    <t xml:space="preserve">Bešeimininkių apleistų pastatų likvidavimas Zarasų rajone</t>
  </si>
  <si>
    <t xml:space="preserve">2.3 </t>
  </si>
  <si>
    <t xml:space="preserve">Tikslas: Verslo ir investicijų skatinimas bei pramonės potencialo skatinimas</t>
  </si>
  <si>
    <t xml:space="preserve">2.3.1</t>
  </si>
  <si>
    <t xml:space="preserve">Uždavinys: Sukurti infrastruktūrą ir palankią aplinką vidaus ir užsienio investuotojams</t>
  </si>
  <si>
    <t xml:space="preserve">2.3.1.1</t>
  </si>
  <si>
    <t xml:space="preserve">Priemonė: Sukurti ir (arba) išplėtoti pramoninių parkų infrastruktūrą ir taip sudaryti sąlygas pritraukti tiesioginių užsienio investicijų sumanios specializacijos srityse (valstybinė SMART PARK LT)</t>
  </si>
  <si>
    <t xml:space="preserve">2.3.1.1.1</t>
  </si>
  <si>
    <t xml:space="preserve">R098830-360000-2301</t>
  </si>
  <si>
    <t xml:space="preserve">Investicijos į Visagine kuriamo pramoninio parko (SMART PARK) inžinerinius tinklus ir susisiekimo komunikacijas bei pramoninio parko rinkodarą</t>
  </si>
  <si>
    <t xml:space="preserve"> 01.2.1-LVPA-V-830</t>
  </si>
  <si>
    <t xml:space="preserve">2.3.2</t>
  </si>
  <si>
    <t xml:space="preserve">Uždavinys: Skatinti bendruomeninį-socialinį verslą</t>
  </si>
  <si>
    <t xml:space="preserve">2.3.2.1</t>
  </si>
  <si>
    <t xml:space="preserve">Priemonė: konkursinė, VVG strategijų įgyvendinimas</t>
  </si>
  <si>
    <t xml:space="preserve">2.3.3</t>
  </si>
  <si>
    <t xml:space="preserve">Uždavinys:  Didinti regiono konkurencingumą skatinant tarpregioninį bendradarbiavimą ir partnerystę</t>
  </si>
  <si>
    <t xml:space="preserve">2.3.3.1</t>
  </si>
  <si>
    <t xml:space="preserve">Priemonė: Skatinti užimtumą regione</t>
  </si>
  <si>
    <t xml:space="preserve">2.3.3.1.1</t>
  </si>
  <si>
    <t xml:space="preserve">R09B000-510000-2302</t>
  </si>
  <si>
    <r>
      <rPr>
        <sz val="10"/>
        <rFont val="Times New Roman"/>
        <family val="1"/>
        <charset val="186"/>
      </rPr>
      <t xml:space="preserve">Pasaulinio medicininių produktų gamintojo plėtros projektas                    </t>
    </r>
    <r>
      <rPr>
        <i val="true"/>
        <sz val="10"/>
        <rFont val="Times New Roman"/>
        <family val="1"/>
        <charset val="186"/>
      </rPr>
      <t xml:space="preserve">     (URPT 2018-06-07 sprendimas Nr.51/7S-31)</t>
    </r>
  </si>
  <si>
    <t xml:space="preserve">,,INTERSURGICAL" įmonių grupė</t>
  </si>
  <si>
    <t xml:space="preserve">KT</t>
  </si>
  <si>
    <t xml:space="preserve">2018.02</t>
  </si>
  <si>
    <t xml:space="preserve">3.</t>
  </si>
  <si>
    <t xml:space="preserve">Prioritetas: Gyvenimo kokybės gerinimas</t>
  </si>
  <si>
    <t xml:space="preserve">3.1 </t>
  </si>
  <si>
    <t xml:space="preserve">Tikslas: Mokymosi visą gyvenimą ir kūrybiškumo skatinimas</t>
  </si>
  <si>
    <t xml:space="preserve">3.1.1</t>
  </si>
  <si>
    <t xml:space="preserve">Uždavinys: Gerinti švietimo kokybę, modernizuojant švietimo infrastruktūrą</t>
  </si>
  <si>
    <t xml:space="preserve">3.1.1.1</t>
  </si>
  <si>
    <t xml:space="preserve">Priemonė: Ikimokyklinio ir priešmokyklinio ugdymo prieinamumo didinimas</t>
  </si>
  <si>
    <t xml:space="preserve">3.1.1.1.2</t>
  </si>
  <si>
    <t xml:space="preserve">R097705-230000-3102</t>
  </si>
  <si>
    <t xml:space="preserve">Utenos vaikų lopšelio darželio „Šaltinėlis“ vidaus patalpų modernizavimas</t>
  </si>
  <si>
    <t xml:space="preserve">Lietuvos Respublikos švietimo, mokslo ir sporto ministerija</t>
  </si>
  <si>
    <t xml:space="preserve">09.1.3-CPVA-R-705 </t>
  </si>
  <si>
    <t xml:space="preserve">2018.04</t>
  </si>
  <si>
    <t xml:space="preserve">3.1.1.1.3</t>
  </si>
  <si>
    <t xml:space="preserve">R097705-230000-3103</t>
  </si>
  <si>
    <t xml:space="preserve">Utenos vaikų lopšelio – darželio ,,Pasaka" vidaus patalpų modernizavimas</t>
  </si>
  <si>
    <t xml:space="preserve">3.1.1.2</t>
  </si>
  <si>
    <t xml:space="preserve">Priemonė:  Mokyklų tinklo efektyvumo didinimas</t>
  </si>
  <si>
    <t xml:space="preserve">3.1.1.2.1</t>
  </si>
  <si>
    <t xml:space="preserve">R097724-220000-3103</t>
  </si>
  <si>
    <t xml:space="preserve">Anykščių miesto A.Vienuolio progimnazijos modernizavimas (vidaus erdvių remontas ir aprūpinimas įranga) </t>
  </si>
  <si>
    <t xml:space="preserve">Lietuvos Respublikos švietimo ir mokslo ministerija</t>
  </si>
  <si>
    <t xml:space="preserve">09.1.3-CPVA-R-724  </t>
  </si>
  <si>
    <t xml:space="preserve">3.1.1.2.2</t>
  </si>
  <si>
    <t xml:space="preserve">R097724-220000-3104</t>
  </si>
  <si>
    <t xml:space="preserve">„Kūrybiškumą skatinančių edukacinių erdvių kūrimas Molėtų gimnazijos vidaus patalpose“ </t>
  </si>
  <si>
    <t xml:space="preserve">2018.01</t>
  </si>
  <si>
    <t xml:space="preserve">3.1.1.2.3</t>
  </si>
  <si>
    <t xml:space="preserve">R097724-220000-3105</t>
  </si>
  <si>
    <t xml:space="preserve">„Edukacinių erdvių kūrimas Ignalinos Česlovo Kudabos progimnazijoje“ </t>
  </si>
  <si>
    <t xml:space="preserve">3.1.2</t>
  </si>
  <si>
    <t xml:space="preserve">Uždavinys: Plėtoti neformalaus ugdymosi galimybes</t>
  </si>
  <si>
    <t xml:space="preserve">3.1.2.1</t>
  </si>
  <si>
    <t xml:space="preserve">Priemonė: Neformaliojo švietimo infrastruktūros tobulinimas</t>
  </si>
  <si>
    <t xml:space="preserve">3.1.2.1.1</t>
  </si>
  <si>
    <t xml:space="preserve">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</si>
  <si>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</si>
  <si>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</si>
  <si>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</si>
  <si>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 xml:space="preserve">R097725-243200-3107</t>
  </si>
  <si>
    <t xml:space="preserve">Zarasų sporto centro erdvių atnaujinimas</t>
  </si>
  <si>
    <t xml:space="preserve">Lietuvos Respublikos švietimo ir mokslo ministerija </t>
  </si>
  <si>
    <t xml:space="preserve">3.2 </t>
  </si>
  <si>
    <t xml:space="preserve">Tikslas: Viešųjų paslaugų prieinamumo didinimas</t>
  </si>
  <si>
    <t xml:space="preserve">3.2.1</t>
  </si>
  <si>
    <t xml:space="preserve">Uždavinys: Užtikrinti kokybišką ir prieinamą sveikatos priežiūrą</t>
  </si>
  <si>
    <t xml:space="preserve">3.2.1.1</t>
  </si>
  <si>
    <t xml:space="preserve">Priemonė: Pirminės asmens ir visuomenės sveikatos priežiūros veiklos efektyvumo didinimas</t>
  </si>
  <si>
    <t xml:space="preserve">3.2.1.1.1</t>
  </si>
  <si>
    <t xml:space="preserve">R096609-270000-3236</t>
  </si>
  <si>
    <t xml:space="preserve">Anykščių rajono savivaldybės gyventojų sveikatos stiprinimas gerinant pirminės sveikatos priežiūros paslaugų prieinamumą ir kokybę</t>
  </si>
  <si>
    <t xml:space="preserve">VšĮ Anykščių rajono savivaldybės pirminės sveikatos priežiūros centras</t>
  </si>
  <si>
    <t xml:space="preserve">Lietuvos Respublikos sveikatos apsaugos ministerija</t>
  </si>
  <si>
    <t xml:space="preserve">08.1.3-CPVA-R-609</t>
  </si>
  <si>
    <t xml:space="preserve">3.2.1.1.2</t>
  </si>
  <si>
    <t xml:space="preserve">R096609-270000-3237</t>
  </si>
  <si>
    <t xml:space="preserve">Pirminės sveikatos paslaugų gerinimas VšĮ Ignalinos rajono poliklinikoje</t>
  </si>
  <si>
    <t xml:space="preserve">VšĮ Ignalinos rajono poliklinika</t>
  </si>
  <si>
    <t xml:space="preserve">3.2.1.1.3</t>
  </si>
  <si>
    <t xml:space="preserve">R096609-270000-3238</t>
  </si>
  <si>
    <t xml:space="preserve">UAB „Ignalinos sveikatos centras“ pirminės asmens sveikatos priežiūros paslaugų teikimo efektyvumo didinimas</t>
  </si>
  <si>
    <t xml:space="preserve">UAB Ignalinos sveikatos centras</t>
  </si>
  <si>
    <t xml:space="preserve">3.2.1.1.4</t>
  </si>
  <si>
    <t xml:space="preserve">R096609-270000-3239</t>
  </si>
  <si>
    <t xml:space="preserve">Molėtų r. pirminės sveikatos priežiūros centro veiklos efektyvumo didinimas</t>
  </si>
  <si>
    <t xml:space="preserve">Pareiškėjas Molėtų rajono savivaldybės administracija, partneris VšĮ Molėtų rajono pirminės sveikatos priežiūros centras</t>
  </si>
  <si>
    <t xml:space="preserve">3.2.1.1.5</t>
  </si>
  <si>
    <t xml:space="preserve">R096609-270000-3240</t>
  </si>
  <si>
    <t xml:space="preserve">Pirminės asmens sveikatos priežiūros veiklos efektyvumo didinimas Utenos rajone</t>
  </si>
  <si>
    <t xml:space="preserve">VšĮ Utenos pirminės sveikatos priežiūros centras</t>
  </si>
  <si>
    <t xml:space="preserve">3.2.1.1.6</t>
  </si>
  <si>
    <t xml:space="preserve">R096609-270000-3241</t>
  </si>
  <si>
    <t xml:space="preserve">UAB "Dilina" teikiamų paslaugų efektyvumo didinimas</t>
  </si>
  <si>
    <t xml:space="preserve">UAB "Dilina"</t>
  </si>
  <si>
    <t xml:space="preserve">3.2.1.1.7</t>
  </si>
  <si>
    <t xml:space="preserve">R096609-270000-3242</t>
  </si>
  <si>
    <t xml:space="preserve">Pirminės asmens sveikatos priežiūros paslaugų kokybės ir prieinamumo gerinimas Zarasų rajono savivaldybėje</t>
  </si>
  <si>
    <t xml:space="preserve">Zarasų rajono savivaldybės VšĮ Zarasų pirminės sveikatos priežiūros centras</t>
  </si>
  <si>
    <t xml:space="preserve">Zarasų rajono savivaldybė</t>
  </si>
  <si>
    <t xml:space="preserve">3.2.1.1.8</t>
  </si>
  <si>
    <t xml:space="preserve">R096609-270000-3243</t>
  </si>
  <si>
    <t xml:space="preserve">Pirminės asmens sveikatos priežiūros veiklos efektyvumo didinimas VšĮ Visagino  pirminės sveikatos priežiūros centre</t>
  </si>
  <si>
    <t xml:space="preserve">VšĮ Visagino pirminės sveikatos priežiūros centras</t>
  </si>
  <si>
    <t xml:space="preserve">Visagino savivaldybė  </t>
  </si>
  <si>
    <t xml:space="preserve">3.2.1.1.9</t>
  </si>
  <si>
    <t xml:space="preserve">R096609-270000-3244</t>
  </si>
  <si>
    <t xml:space="preserve">Asmens sveikatos priežiūros  kokybės gerinimas Utenos rajono gyventojams</t>
  </si>
  <si>
    <t xml:space="preserve">UAB šeimos klinika "Hiperika"</t>
  </si>
  <si>
    <t xml:space="preserve">3.2.1.2</t>
  </si>
  <si>
    <t xml:space="preserve">Priemonė: Priemonių, gerinančių ambulatorinių sveikatos priežiūros paslaugų prieinamumą tuberkulioze sergantiems asmenims, įgyvendinimas</t>
  </si>
  <si>
    <t xml:space="preserve">3.2.1.2.1</t>
  </si>
  <si>
    <t xml:space="preserve">R096615-470000-3201</t>
  </si>
  <si>
    <t xml:space="preserve">Tuberkuliozės gydymo skatinimas Anykščių rajono
savivaldybėje</t>
  </si>
  <si>
    <t xml:space="preserve">08.4.2-ESFA-R-615</t>
  </si>
  <si>
    <t xml:space="preserve">3.2.1.2.2</t>
  </si>
  <si>
    <t xml:space="preserve">R096615-470000-3202</t>
  </si>
  <si>
    <t xml:space="preserve">Sergamumo ir mirtingumo mažinimas nuo tuberkuliozės Ignalinos rajone</t>
  </si>
  <si>
    <t xml:space="preserve">Ignalinos rajono poliklinika</t>
  </si>
  <si>
    <t xml:space="preserve">3.2.1.2.3</t>
  </si>
  <si>
    <t xml:space="preserve">R096615-470000-3203</t>
  </si>
  <si>
    <t xml:space="preserve">Paslaugų prieinamumo priemonių tuberkulioze sergantiems asmenims įgyvendinimas  Molėtų rajone</t>
  </si>
  <si>
    <t xml:space="preserve">Viešoji įstaiga Molėtų r. pirminės sveikatos priežiūros centras</t>
  </si>
  <si>
    <t xml:space="preserve">3.2.1.2.4</t>
  </si>
  <si>
    <t xml:space="preserve">R096615-470000-3204</t>
  </si>
  <si>
    <t xml:space="preserve">Priemonių, gerinančių ambulatorinių sveikatos priežiūros paslaugų prieinamumą tuberkulioze sergantiems asmenims, įgyvendinimas Utenos rajone</t>
  </si>
  <si>
    <t xml:space="preserve">3.2.1.2.5</t>
  </si>
  <si>
    <t xml:space="preserve">R096615-470000-3205</t>
  </si>
  <si>
    <t xml:space="preserve">Sergamumo ir mirtingumo mažinimas nuo tuberkuliozės Visagino savivaldybėje</t>
  </si>
  <si>
    <t xml:space="preserve">Visagino savivaldybė</t>
  </si>
  <si>
    <t xml:space="preserve">2018.09</t>
  </si>
  <si>
    <t xml:space="preserve">3.2.1.2.6</t>
  </si>
  <si>
    <t xml:space="preserve">R096615-470000-3206</t>
  </si>
  <si>
    <t xml:space="preserve">Priemonių, gerinančių ambulatorinių sveikatos priežiūros paslaugų prieinamumą tuberkulioze sergantiems asmenims, įgyvendinimas Zarasų rajono savivaldybėje</t>
  </si>
  <si>
    <t xml:space="preserve">Zarasų rajono savivaldybės viešoji įstaiga Pirminės sveikatos priežiūros centras</t>
  </si>
  <si>
    <t xml:space="preserve">Zarasų rajono  savivaldybė</t>
  </si>
  <si>
    <t xml:space="preserve">3.2.2</t>
  </si>
  <si>
    <t xml:space="preserve">Uždavinys: Skatinti sveiką gyvenseną ir visuomenės sveikatos raštingumą</t>
  </si>
  <si>
    <t xml:space="preserve">3.2.2.1</t>
  </si>
  <si>
    <t xml:space="preserve">Priemonė: Sveikos gyvensenos skatinimas regioniniu lygiu </t>
  </si>
  <si>
    <t xml:space="preserve">3.2.2.1.1.</t>
  </si>
  <si>
    <t xml:space="preserve">R096630-470000-3207</t>
  </si>
  <si>
    <t xml:space="preserve">Sveikos gyvensenos skatinimas Anykščių rajono savivaldybėje</t>
  </si>
  <si>
    <t xml:space="preserve">Anykščių rajono savivaldybės visuomenės sveikatos biuras</t>
  </si>
  <si>
    <t xml:space="preserve">Lietuvos Respublikos sveikatos apsaugos  ministerija</t>
  </si>
  <si>
    <t xml:space="preserve">08.4.2-ESFA-R-630</t>
  </si>
  <si>
    <t xml:space="preserve">3.2.2.1.2.</t>
  </si>
  <si>
    <t xml:space="preserve">R096630-470000-3208</t>
  </si>
  <si>
    <t xml:space="preserve">Sveikos gyvensenos skatinimas Molėtų rajono savivaldybėje</t>
  </si>
  <si>
    <t xml:space="preserve">Molėtų rajono savivaldybės adminsitracija, partneris-Utenos rajono savivaldybės visuomenės sveikatos biuras</t>
  </si>
  <si>
    <t xml:space="preserve">3.2.2.1.3.</t>
  </si>
  <si>
    <t xml:space="preserve">R096630-470000-3209</t>
  </si>
  <si>
    <t xml:space="preserve">Sveikos gyvensenos skatinimas Utenos rajone</t>
  </si>
  <si>
    <t xml:space="preserve">Utenos rajono savivaldybės visuomenės sveikatos biuras</t>
  </si>
  <si>
    <t xml:space="preserve">3.2.2.1.4.</t>
  </si>
  <si>
    <t xml:space="preserve">R096630-470000-3210</t>
  </si>
  <si>
    <t xml:space="preserve">Sveikos gyvensenos skatinimas Zarasų rajono savivaldybėje</t>
  </si>
  <si>
    <t xml:space="preserve">Ignalinos rajono savivaldybės visuomenės sveikatos biuras, partneris-Zarasų rajono savivaldybės administracija</t>
  </si>
  <si>
    <t xml:space="preserve">3.2.2.1.5.</t>
  </si>
  <si>
    <t xml:space="preserve">R096630-470000-32011</t>
  </si>
  <si>
    <t xml:space="preserve">Sveikos gyvensenos skatinimas Ignalinos rajone</t>
  </si>
  <si>
    <t xml:space="preserve">Ignalinos rajono savivaldybės visuomenės sveikatos biuras</t>
  </si>
  <si>
    <t xml:space="preserve">3.2.2.1.6.</t>
  </si>
  <si>
    <t xml:space="preserve">R096630-470000-3212</t>
  </si>
  <si>
    <t xml:space="preserve">Vaikų  sveikos  gyvensenos  skatinimas Visagino savivaldybėje</t>
  </si>
  <si>
    <t xml:space="preserve">Visagino savivaldybės administracija, partneris- Rokiškio visuomenės sveikatos biuras</t>
  </si>
  <si>
    <t xml:space="preserve">3.2.2.1.7.</t>
  </si>
  <si>
    <t xml:space="preserve">R096630-470000-3236</t>
  </si>
  <si>
    <t xml:space="preserve">Sveikos gyvensenos skatinimas Ignalinos rajone. II etapas</t>
  </si>
  <si>
    <t xml:space="preserve">3.2.3</t>
  </si>
  <si>
    <t xml:space="preserve">Uždavinys: Plėtoti socialinių paslaugų infrastruktūrą ir socialinio būsto fondą bei didinti jų prieinamumą</t>
  </si>
  <si>
    <t xml:space="preserve">3.2.3.1</t>
  </si>
  <si>
    <t xml:space="preserve">Priemonė: Socialinių paslaugų infrastruktūros plėtra</t>
  </si>
  <si>
    <t xml:space="preserve">3.2.3.1.1</t>
  </si>
  <si>
    <t xml:space="preserve">R094407-270000-3213</t>
  </si>
  <si>
    <t xml:space="preserve">Anykščių rajono Svėdasų senelių globos namų modernizavimas</t>
  </si>
  <si>
    <t xml:space="preserve">Lietuvos Respublikos socialinės apsaugos ir darbo ministerija</t>
  </si>
  <si>
    <t xml:space="preserve">08.1.2-CPVA-R-407 
</t>
  </si>
  <si>
    <t xml:space="preserve">3.2.3.1.2</t>
  </si>
  <si>
    <t xml:space="preserve">R094407-270000-3214</t>
  </si>
  <si>
    <t xml:space="preserve">Utenos rajono savivaldybės Leliūnų socialinės globos namų modernizavimas</t>
  </si>
  <si>
    <t xml:space="preserve">Utenos rajono savivaldybės Leliūnų socialinės globos namai</t>
  </si>
  <si>
    <t xml:space="preserve">3.2.3.1.3</t>
  </si>
  <si>
    <t xml:space="preserve">R094407-270000-3215</t>
  </si>
  <si>
    <t xml:space="preserve">Zarasų rajono socialinių paslaugų centro nakvynės namų modernizavimas ir plėtra</t>
  </si>
  <si>
    <t xml:space="preserve">Zarasų rajono socialinių paslaugų centras</t>
  </si>
  <si>
    <t xml:space="preserve">3.2.3.1.4</t>
  </si>
  <si>
    <t xml:space="preserve">R094407-270000-3216</t>
  </si>
  <si>
    <t xml:space="preserve">Apleisto (nenaudojamo) buvusio visuomeninio pastato konversija ir pritaikymas savarankiško gyvenimo namų Visagine įkūrimas</t>
  </si>
  <si>
    <t xml:space="preserve">3.2.3.2</t>
  </si>
  <si>
    <t xml:space="preserve">Priemonė: Socialinio būsto fondo plėtra</t>
  </si>
  <si>
    <t xml:space="preserve">3.2.3.2.1</t>
  </si>
  <si>
    <t xml:space="preserve">R094408-252600-3217</t>
  </si>
  <si>
    <t xml:space="preserve">Socialinio būsto fondo plėtra Ignalinos rajono savivaldybėje</t>
  </si>
  <si>
    <t xml:space="preserve">08.1.1-CPVA·R-408 </t>
  </si>
  <si>
    <t xml:space="preserve">2016.09</t>
  </si>
  <si>
    <t xml:space="preserve">3.2.3.2.2</t>
  </si>
  <si>
    <t xml:space="preserve">R094408-250000-3218</t>
  </si>
  <si>
    <t xml:space="preserve">Bendrabučio tipo pastato, esančio Visagine,  Kosmoso 28, patalpų pritaikymas socialinio būsto įrengimui</t>
  </si>
  <si>
    <t xml:space="preserve">3.2.3.2.3</t>
  </si>
  <si>
    <t xml:space="preserve">R094408-250000-3219</t>
  </si>
  <si>
    <t xml:space="preserve">Socialinio būsto fondo plėtra Anykščių rajono savivaldybėje</t>
  </si>
  <si>
    <t xml:space="preserve">3.2.3.2.4</t>
  </si>
  <si>
    <t xml:space="preserve">R094408-262500-3220</t>
  </si>
  <si>
    <t xml:space="preserve">Socialinio būsto fondo plėtra Molėtų rajono savivaldybėje</t>
  </si>
  <si>
    <t xml:space="preserve">3.2.3.2.5</t>
  </si>
  <si>
    <t xml:space="preserve">R094408-260000-3221</t>
  </si>
  <si>
    <t xml:space="preserve">Socialinio būsto fondo plėtra Zarasų rajono savivaldybėje</t>
  </si>
  <si>
    <t xml:space="preserve">3.2.3.2.6</t>
  </si>
  <si>
    <t xml:space="preserve">R094408-260000-3222</t>
  </si>
  <si>
    <t xml:space="preserve">Socialinio būsto fondo plėtra Utenos rajono savivaldybėje</t>
  </si>
  <si>
    <t xml:space="preserve">2016.08</t>
  </si>
  <si>
    <t xml:space="preserve">3.2.4</t>
  </si>
  <si>
    <t xml:space="preserve">Uždavinys: Plėtoti kultūros paslaugas ir infrastruktūrą</t>
  </si>
  <si>
    <t xml:space="preserve">3.2.4.1</t>
  </si>
  <si>
    <t xml:space="preserve">Priemonė: Modernizuoti savivaldybių kultūros infrastuktūrą</t>
  </si>
  <si>
    <t xml:space="preserve">3.2.4.1.1</t>
  </si>
  <si>
    <t xml:space="preserve">R093305-330000-3223</t>
  </si>
  <si>
    <t xml:space="preserve">Ignalinos rajono savivaldybės viešosios bibliotekos infrastruktūros pritaikymas vietos bendruomenės poreikiams </t>
  </si>
  <si>
    <t xml:space="preserve">07.1.1-CPVA-R-305  </t>
  </si>
  <si>
    <t xml:space="preserve">3.2.4.1.2</t>
  </si>
  <si>
    <t xml:space="preserve">R093305-334300-3224</t>
  </si>
  <si>
    <t xml:space="preserve">Renginių infrastruktūros atnaujinimas Zarasų miesto Didžiojoje saloje</t>
  </si>
  <si>
    <t xml:space="preserve">Zarasų rajono savivaldybės administracija, partneris- Zarasų rajono savivaldybės kultūros centras</t>
  </si>
  <si>
    <t xml:space="preserve">3.2.4.1.3</t>
  </si>
  <si>
    <t xml:space="preserve">R093305-330000-3225</t>
  </si>
  <si>
    <t xml:space="preserve">Molėtų miesto laisvalaikio ir pramogų infrastruktūros atnaujinimas ir plėtra Labanoro g. 1b, Molėtai</t>
  </si>
  <si>
    <t xml:space="preserve">3.2.4.1.4</t>
  </si>
  <si>
    <t xml:space="preserve">R093305-330000-3226</t>
  </si>
  <si>
    <t xml:space="preserve">Buvusios Sedulinos mokyklos pastato pritaikymas Visagino kultūros centro ir bendruomenės reikmėms, įrengiant Kultūros, turizmo ir kūrybinio verslo miestą po vienu stogu.</t>
  </si>
  <si>
    <t xml:space="preserve">Visagino kultūros centras</t>
  </si>
  <si>
    <t xml:space="preserve">3.2.4.1.5</t>
  </si>
  <si>
    <t xml:space="preserve">R093305-330000-3227</t>
  </si>
  <si>
    <t xml:space="preserve">Lietuvos etnokosmologijos muziejaus paslaugų plėtros baigiamasis etapas</t>
  </si>
  <si>
    <t xml:space="preserve">BĮ Lietuvos Etnokosmologijos muziejus</t>
  </si>
  <si>
    <t xml:space="preserve">Molėtų raj. savivaldybė</t>
  </si>
  <si>
    <t xml:space="preserve">3.2.4.1.6</t>
  </si>
  <si>
    <t xml:space="preserve">R093305-330000-3228</t>
  </si>
  <si>
    <t xml:space="preserve">Utenos A. ir M. Miškinių viešosios bibliotekos modernizavimas</t>
  </si>
  <si>
    <t xml:space="preserve">Utenos A. ir M. Miškinių viešoji biblioteka</t>
  </si>
  <si>
    <t xml:space="preserve">07.1.1-CPVA-R-305</t>
  </si>
  <si>
    <t xml:space="preserve">3.2.5</t>
  </si>
  <si>
    <t xml:space="preserve">Uždavinys: Gerinti viešąjį valdymą</t>
  </si>
  <si>
    <t xml:space="preserve">3.2.5.1</t>
  </si>
  <si>
    <t xml:space="preserve">Priemonė: Paslaugų ir asmenų aptarnavimo kokybės gerinimas savivaldybėse</t>
  </si>
  <si>
    <t xml:space="preserve">3.2.5.1.1</t>
  </si>
  <si>
    <t xml:space="preserve">R099920-490000-3229</t>
  </si>
  <si>
    <t xml:space="preserve">Paslaugų ir asmenų aptarnavimo kokybės gerinimas Visagino  savivaldybėje</t>
  </si>
  <si>
    <t xml:space="preserve">Visagino  rajono savivaldybė</t>
  </si>
  <si>
    <t xml:space="preserve">10.1.3-ESFA-R-920</t>
  </si>
  <si>
    <t xml:space="preserve">3.2.5.1.2</t>
  </si>
  <si>
    <t xml:space="preserve">R099920-490000-3230</t>
  </si>
  <si>
    <t xml:space="preserve">Paslaugų ir asmenų aptarnavimo kokybės gerinimas Molėtų rajono savivaldybėje</t>
  </si>
  <si>
    <t xml:space="preserve"> 3.2.5.1.3</t>
  </si>
  <si>
    <t xml:space="preserve">R099920-490000-3231</t>
  </si>
  <si>
    <t xml:space="preserve">Paslaugų ir asmenų aptarnavimo kokybės gerinimas Zarasų rajono savivaldybėje</t>
  </si>
  <si>
    <t xml:space="preserve">3.2.5.1.4</t>
  </si>
  <si>
    <t xml:space="preserve">R099920-490000-3232</t>
  </si>
  <si>
    <t xml:space="preserve">Paslaugų ir asmenų aptarnavimo kokybės gerinimas Utenos rajono savivaldybėje, I etapas</t>
  </si>
  <si>
    <t xml:space="preserve">VšĮ "Utenos verslo informacijos centras"</t>
  </si>
  <si>
    <t xml:space="preserve">10.1.3-ESFA-R-920 </t>
  </si>
  <si>
    <t xml:space="preserve">2018.03</t>
  </si>
  <si>
    <t xml:space="preserve"> 3.2.5.1.5</t>
  </si>
  <si>
    <t xml:space="preserve">R099920-490000-3233</t>
  </si>
  <si>
    <t xml:space="preserve">Paslaugų ir asmenų aptarnavimo kokybės gerinimas Anykščių savivaldybėje</t>
  </si>
  <si>
    <t xml:space="preserve">Anykščių miestas</t>
  </si>
  <si>
    <t xml:space="preserve"> 3.2.5.1.6</t>
  </si>
  <si>
    <t xml:space="preserve">R099920-490000-3234</t>
  </si>
  <si>
    <t xml:space="preserve">Paslaugų ir asmenų aptarnavimo kokybės gerinimas Ignalinos rajono savivaldybėje</t>
  </si>
  <si>
    <t xml:space="preserve">3.2.5.1.8</t>
  </si>
  <si>
    <t xml:space="preserve">R099920-490000-3236</t>
  </si>
  <si>
    <t xml:space="preserve">Paslaugų ir asmenų aptarnavimo kokybės gerinimas Utenos rajono seniūnijose</t>
  </si>
  <si>
    <t xml:space="preserve">Iš viso:</t>
  </si>
  <si>
    <t xml:space="preserve">2 lentelė. Projektams priskirti produkto vertinimo kriterijai.</t>
  </si>
  <si>
    <t xml:space="preserve">Unikalus numeris</t>
  </si>
  <si>
    <t xml:space="preserve">Produkto vertinimo kriterijai</t>
  </si>
  <si>
    <t xml:space="preserve">Kodas (I)*</t>
  </si>
  <si>
    <t xml:space="preserve">Pavadinimas (I)</t>
  </si>
  <si>
    <t xml:space="preserve">Siekiama reikšmė (I)</t>
  </si>
  <si>
    <t xml:space="preserve">Kodas (II)*</t>
  </si>
  <si>
    <t xml:space="preserve">Pavadinimas (II)</t>
  </si>
  <si>
    <t xml:space="preserve">Siekiama reikšmė (II)</t>
  </si>
  <si>
    <t xml:space="preserve">Kodas (III)*</t>
  </si>
  <si>
    <t xml:space="preserve">Pavadinimas (III)</t>
  </si>
  <si>
    <t xml:space="preserve">Siekiama reikšmė (III)</t>
  </si>
  <si>
    <t xml:space="preserve">Kodas (IV)*</t>
  </si>
  <si>
    <t xml:space="preserve">Pavadinimas (IV)</t>
  </si>
  <si>
    <t xml:space="preserve">Siekiama reikšmė (IV)</t>
  </si>
  <si>
    <t xml:space="preserve">Kodas (V)*</t>
  </si>
  <si>
    <t xml:space="preserve">Pavadinimas (V)</t>
  </si>
  <si>
    <t xml:space="preserve">Siekiama reikšmė (V)</t>
  </si>
  <si>
    <t xml:space="preserve">Kodas (VI)*</t>
  </si>
  <si>
    <t xml:space="preserve">Pavadinimas (VI)</t>
  </si>
  <si>
    <t xml:space="preserve">Siekiama reikšmė (VI)</t>
  </si>
  <si>
    <t xml:space="preserve">Viso</t>
  </si>
  <si>
    <t xml:space="preserve">P.B.238</t>
  </si>
  <si>
    <t xml:space="preserve">Sukurtos arba atnaujintos atviros erdvės miestų vietovėse, m2 </t>
  </si>
  <si>
    <t xml:space="preserve">P.B.239</t>
  </si>
  <si>
    <t xml:space="preserve">Pastatyti arba atnaujinti viešieji arba komerciniai pastatai miestų vietovėse, m2 </t>
  </si>
  <si>
    <t xml:space="preserve">Sukurtos arba atnaujintos atviros erdvės miestų vietovėse, m2</t>
  </si>
  <si>
    <t xml:space="preserve">Sukurtos arba atnaujintos atviros erdvės miestų vietovėse</t>
  </si>
  <si>
    <t xml:space="preserve">Pastatyti arba atnaujinti viešieji arba komerciniai pastatai miesto vietovėje –m2;</t>
  </si>
  <si>
    <t xml:space="preserve">P.S.364</t>
  </si>
  <si>
    <t xml:space="preserve">Naujos atviros erdvės vietovėse nuo 1 iki 6 tūkst. gyv. (išskyrus savivaldybių centrus) (kv. m)</t>
  </si>
  <si>
    <t xml:space="preserve">P.S.365</t>
  </si>
  <si>
    <t xml:space="preserve">Atnaujinti ir pritaikyti naujai paskirčiai pastatai ir statiniai kaimo vietovėse, kv. m.</t>
  </si>
  <si>
    <t xml:space="preserve">vnt.</t>
  </si>
  <si>
    <t xml:space="preserve">P.N.508</t>
  </si>
  <si>
    <t xml:space="preserve">Bendras naujai nutiestų kelių ilgis, km.</t>
  </si>
  <si>
    <t xml:space="preserve">P.B.214</t>
  </si>
  <si>
    <t xml:space="preserve">Bendras rekonstruotų arba atnaujintų kelių ilgis, km</t>
  </si>
  <si>
    <t xml:space="preserve">P.S.342</t>
  </si>
  <si>
    <t xml:space="preserve">Įdiegtos saugų eismų gerinančios ir aplinkosaugos priemonės, vnt.</t>
  </si>
  <si>
    <t xml:space="preserve">Bendras rekonstruotų arba atnaujintų kelių ilgis“, km </t>
  </si>
  <si>
    <t xml:space="preserve">P.S.321</t>
  </si>
  <si>
    <t xml:space="preserve">Įrengtų naujų dviračių ir / ar pėsčiųjų takų ir / ar trasų ilgis, km</t>
  </si>
  <si>
    <t xml:space="preserve">P.S.322</t>
  </si>
  <si>
    <t xml:space="preserve">Rekonstruotų dviračių ir / ar pėsčiųjų takų ir / ar trasų ilgis, km</t>
  </si>
  <si>
    <t xml:space="preserve"> Rekonstruotų dviračių ir/ar pėsčiųjų takų ir/ar trasų ilgis, km</t>
  </si>
  <si>
    <t xml:space="preserve">Įrengtų naujų dviračių / ir / ar pėsčiųjų takų ir / ar trasų ilgis, km</t>
  </si>
  <si>
    <t xml:space="preserve">Rekonstruotų dviračių ir/ar pėsčiųjų takų ir/ar trasų ilgis, km</t>
  </si>
  <si>
    <t xml:space="preserve">P.N.507</t>
  </si>
  <si>
    <t xml:space="preserve">Parengti darnaus judumo mieste planai, vnt</t>
  </si>
  <si>
    <t xml:space="preserve">P.S.323</t>
  </si>
  <si>
    <t xml:space="preserve">Įgyvendintos darnaus judumo priemonės, vnt</t>
  </si>
  <si>
    <t xml:space="preserve">R095513-190000-1217</t>
  </si>
  <si>
    <t xml:space="preserve">P.S.325</t>
  </si>
  <si>
    <t xml:space="preserve">Įsigytos naujos ekologiškos viešojo transporto priemonės (skaičius)</t>
  </si>
  <si>
    <t xml:space="preserve">P.S.335</t>
  </si>
  <si>
    <t xml:space="preserve">Sutvarkyti, įrengti ir pritaikyti lankymui gamtos ir kultūros paveldo objektai ir teritorijos (skaičius)</t>
  </si>
  <si>
    <t xml:space="preserve">P.B.209</t>
  </si>
  <si>
    <t xml:space="preserve">Numatomo apsilankymų remiamuose kultūros ir gamtos paveldo objektuose bei turistų traukos vietose skaičiaus padidėjimas </t>
  </si>
  <si>
    <t xml:space="preserve">Sutvarkyti, įrengti ir pritaikyti lankymui gamtos ir kultūros paveldo objektai ir teritorijos</t>
  </si>
  <si>
    <t xml:space="preserve">Numatomo apsilankymų remiamuose kultūros ir gamtos paveldo objektuose bei turistų traukos vietose skaičiaus padidėjimas</t>
  </si>
  <si>
    <t xml:space="preserve">P.N.817</t>
  </si>
  <si>
    <t xml:space="preserve">Įrengti ženklinimo infrastruktūros objektai</t>
  </si>
  <si>
    <t xml:space="preserve">P.S.333</t>
  </si>
  <si>
    <t xml:space="preserve">Rekonstruotų vandens tiekimo ir nuotekų surinkimo tinklų ilgis (km)</t>
  </si>
  <si>
    <t xml:space="preserve">P.N.050</t>
  </si>
  <si>
    <t xml:space="preserve">Gyventojai, kuriems teikiamos vandens tiekimo paslaugos naujai pastatytais geriamojo vandens tiekimo tinklais (skaičius)</t>
  </si>
  <si>
    <t xml:space="preserve">P.N.051</t>
  </si>
  <si>
    <t xml:space="preserve">Gyventojai, kuriems teikiamos vandenstiekimo paslaugos iš naujai pastatytų ir (arba) rekonstruotų geriamojo vandens gerinimo įrenginių (skaičius)</t>
  </si>
  <si>
    <t xml:space="preserve">P.N.053</t>
  </si>
  <si>
    <t xml:space="preserve">Gyventojai, kuriems teikiamos paslaugos naujai pastatytais nuotekų surinkimo tinklais (GE)</t>
  </si>
  <si>
    <t xml:space="preserve">P.N.054</t>
  </si>
  <si>
    <t xml:space="preserve">Gyventojai, kuriems teikiamos nuotekų valymo paslaugos naujai pastatytais ir (arba) rekonstruotais nuotekų valymo įrenginiais (GE)</t>
  </si>
  <si>
    <t xml:space="preserve">P.B.218</t>
  </si>
  <si>
    <t xml:space="preserve">Papildomi gyventojai, kuriems teikiamos pagerintos vandens tiekimo paslaugos</t>
  </si>
  <si>
    <t xml:space="preserve">P.B.219</t>
  </si>
  <si>
    <t xml:space="preserve">Papildomi gyventojai, kuriems teikiamos pagerintos nuotekų tvarkymo paslaugos</t>
  </si>
  <si>
    <t xml:space="preserve">Gyventojai, kuriems teikiamos nuotekų valymo paslaugos naujai pastatytais ir (arba) rekonstruotais nuotekų valymo įrenginiais </t>
  </si>
  <si>
    <t xml:space="preserve">Gyventojai, kuriems tiekiamos vandens tiekimo paslaugos naujai pastatytais tinklais (skaičius)</t>
  </si>
  <si>
    <t xml:space="preserve">Gyventojai, kuriems tiekiamos vandens tiekimo paslaugos naujai pastatytais nuotekųsurinkimo tinklais (GE)</t>
  </si>
  <si>
    <t xml:space="preserve">P.S.328</t>
  </si>
  <si>
    <t xml:space="preserve">Lietaus nuotėkio plotas, iš kurio surenkamam paviršiniam (lietaus) vandeniui tvarkyti įrengta ir (ar) rekonstruota infrastruktūra, ha</t>
  </si>
  <si>
    <t xml:space="preserve">P.N.028</t>
  </si>
  <si>
    <t xml:space="preserve">Inventorizuota neapskaityto paviršinių nuotekų nuotakyno dalis, proc.</t>
  </si>
  <si>
    <t xml:space="preserve">Lietaus nuotėkio plotas, iš kurio surenkamam paviršiniam (lietaus) vandeniui tvarkyti, įrengta ir (ar) rekonstruota infrastruktūra, ha</t>
  </si>
  <si>
    <t xml:space="preserve">P.S.329</t>
  </si>
  <si>
    <t xml:space="preserve">Sukurti /pagerinti atskiro komunalinių atliekų surinkimo pajėgumai (tonos/metai)</t>
  </si>
  <si>
    <t xml:space="preserve">Sukurti/ pagerinti atskiro komunalinių atliekų surinkimo pajėgumai (tonos/metai)</t>
  </si>
  <si>
    <t xml:space="preserve">Sukurti /pagerinti atskiro komunalinių atliekų surinkimo pajėgumai</t>
  </si>
  <si>
    <t xml:space="preserve">Sukurti/pagerinti atskiro komunalinių atliekų surinkimo pajėgumai (tonos/ metai)</t>
  </si>
  <si>
    <t xml:space="preserve">P.N.092</t>
  </si>
  <si>
    <t xml:space="preserve">Kraštovaizdžio ir (ar) gamtinio karkaso formavimo aspektais pakeisti ar pakoreguoti savivaldybių ar jų dalių bendrieji planai </t>
  </si>
  <si>
    <t xml:space="preserve">P.N.093</t>
  </si>
  <si>
    <t xml:space="preserve">Likviduoti kraštovaizdį darkantys bešeimininkiai apleisti statiniai ir įrenginiai</t>
  </si>
  <si>
    <t xml:space="preserve">R.N.091</t>
  </si>
  <si>
    <t xml:space="preserve">Teritorijų, kuriose įgyvendintos kraštovaizdžio formavimo priemonės, plotas, ha</t>
  </si>
  <si>
    <t xml:space="preserve">P.S.338</t>
  </si>
  <si>
    <t xml:space="preserve">Išsaugotų, sutvarkytų ar atkurtų įvairaus teritorinio lygmens kraštovaizdžio arealų, skaičius</t>
  </si>
  <si>
    <t xml:space="preserve">Išsaugoti, sutvarkyti ar atkurti įvairaus teritorinio lygmens kraštovaizdžio arealai</t>
  </si>
  <si>
    <t xml:space="preserve">Likviduoti kraštovaizdį darkantys bešeimininkiai apleisti statiniai ir įrenginiai, vnt.</t>
  </si>
  <si>
    <t xml:space="preserve">sut pak 2019-11-13</t>
  </si>
  <si>
    <t xml:space="preserve">P.N.094</t>
  </si>
  <si>
    <t xml:space="preserve">Rekultyvuotos atvirais kasiniais pažeistos žemės</t>
  </si>
  <si>
    <t xml:space="preserve">P.S.303</t>
  </si>
  <si>
    <t xml:space="preserve">Investicijas gavusių viešųjų teritorijų plotas, ha</t>
  </si>
  <si>
    <t xml:space="preserve">RSP.01</t>
  </si>
  <si>
    <t xml:space="preserve">Sukurtos darbo vietos, vnt.</t>
  </si>
  <si>
    <t xml:space="preserve">P.N.717</t>
  </si>
  <si>
    <t xml:space="preserve">Pagal veiksmų programą ERPF lėšomis atnaujintos ikimokyklinio ir priešmokyklinio ugdymo mokyklos, vnt.</t>
  </si>
  <si>
    <t xml:space="preserve">P.N.743</t>
  </si>
  <si>
    <t xml:space="preserve">Pagal veiksmų programą ERPF lėšomis atnaujintos ikimokyklinio ir/ar priešmokyklinio ugdymo grupės </t>
  </si>
  <si>
    <t xml:space="preserve">P.B.235</t>
  </si>
  <si>
    <t xml:space="preserve">Investicijas gavusios vaikų priežiūros arba švietimo infrastruktūros pajėgumas</t>
  </si>
  <si>
    <t xml:space="preserve">P.S.434</t>
  </si>
  <si>
    <t xml:space="preserve">Pagal veiksmų programą ERPF lėšomis atnaujintos ikimokyklinio ir/ar priešmokyklinio ugdymo vietos</t>
  </si>
  <si>
    <t xml:space="preserve">P.N.722</t>
  </si>
  <si>
    <t xml:space="preserve">Pagal veiksmų programą ERPF lėšomis atnaujintos bendrojo ugdymo mokyklos, vnt.</t>
  </si>
  <si>
    <t xml:space="preserve">P.N.723</t>
  </si>
  <si>
    <t xml:space="preserve">Pagal veiksmų programą ERPF lėšomis atnaujinta neformaliojo ugdymo įstaigos</t>
  </si>
  <si>
    <t xml:space="preserve">P.B.236</t>
  </si>
  <si>
    <t xml:space="preserve">Gyventojai, turintys galimybę pasinaudoti pagerintomis sveikatos priežiūros paslaugomis</t>
  </si>
  <si>
    <t xml:space="preserve">P.S.363</t>
  </si>
  <si>
    <t xml:space="preserve">Viešąsias sveikatos priežiūros paslaugas teikiančių asmens sveikatos priežiūros įstaigų, kuriose modernizuota paslaugų teikimo infrastruktūra, skaičius</t>
  </si>
  <si>
    <t xml:space="preserve">P.N.604</t>
  </si>
  <si>
    <t xml:space="preserve">,,Tuberkulioze sergantys pacientai, kuriems buvo suteiktos socialinės paramos priemonės (maisto talonų dalijimas ir (arba) kelionės išlaidų kompensavimas) tuberkuliozės ambulatorinio gydymo metu“</t>
  </si>
  <si>
    <t xml:space="preserve">P.S.372</t>
  </si>
  <si>
    <t xml:space="preserve">Tikslinių grupių asmenys, kurie dalyvavo informavimo, švietimo ir mokymo renginiuose bei sveikatos raštingumą didiniančiose veiklose, skaičius (2018 m.-515)</t>
  </si>
  <si>
    <t xml:space="preserve">P.N.671</t>
  </si>
  <si>
    <t xml:space="preserve">„Modernizuoti savivaldybių visuomenės sveikatos biurai“, vnt.</t>
  </si>
  <si>
    <t xml:space="preserve">Tikslinių grupių asmenys, kurie dalyvavo informavimo, švietimo ir mokymo renginiuose bei sveikatos raštingumą didiniančiose veiklose, skaičius (2018 m.-468)</t>
  </si>
  <si>
    <t xml:space="preserve">Tikslinių grupių asmenys, kurie dalyvavo informavimo, švietimo ir mokymo renginiuose bei sveikatos raštingumą didiniančiose veiklose, skaičius (2018 m.-658)</t>
  </si>
  <si>
    <t xml:space="preserve">Tikslinių grupių asmenys, kurie dalyvavo informavimo, švietimo ir mokymo renginiuose bei sveikatos raštingumą didiniančiose veiklose, skaičius (2018m.- 374)</t>
  </si>
  <si>
    <t xml:space="preserve">Tikslinių grupių asmenys, kurie dalyvavo informavimo, švietimo ir mokymo renginiuose bei sveikatos raštingumą didiniančiose veiklose, skaičius (2018 m. -106)</t>
  </si>
  <si>
    <t xml:space="preserve">Tikslinių grupių asmenys, kurie dalyvavo informavimo, švietimo ir mokymo renginiuose bei sveikatos raštingumą didinančiose veiklose“, skaičius  (2018 m.- 500)</t>
  </si>
  <si>
    <t xml:space="preserve">Tikslinių grupių asmenys, kurie dalyvavo informavimo, švietimo ir mokymo renginiuose bei sveikatos raštingumą didinančiose veiklose.</t>
  </si>
  <si>
    <t xml:space="preserve">P.S.361</t>
  </si>
  <si>
    <t xml:space="preserve">Investicijas gavę socialinių paslaugų infrastruktūros objektai, vnt.</t>
  </si>
  <si>
    <t xml:space="preserve">P.N.403</t>
  </si>
  <si>
    <t xml:space="preserve">Tikslinių grupių asmenys, gavę tiesioginės naudos iš investicijų į socialinių paslaugų infrastruktūrą</t>
  </si>
  <si>
    <t xml:space="preserve">R.N.404</t>
  </si>
  <si>
    <t xml:space="preserve">Investicijas gavusiose įstaigose esančios vietos socialinių paslaugų gavėjams</t>
  </si>
  <si>
    <t xml:space="preserve">P.S.362</t>
  </si>
  <si>
    <t xml:space="preserve">Naujai įrengti ar įsigyti socialiniai būstai</t>
  </si>
  <si>
    <t xml:space="preserve">P.N.304</t>
  </si>
  <si>
    <t xml:space="preserve">Modernizuoti kultūros infrastruktūros objektai, skaičius</t>
  </si>
  <si>
    <t xml:space="preserve">P.S.415</t>
  </si>
  <si>
    <t xml:space="preserve">Viešojo valdymo institucijos, pagal veiksmų programą ESF lėšomis įgyvendinusios paslaugų ir (ar) aptarnavimo kokybei gerinti skirtas priemones</t>
  </si>
  <si>
    <t xml:space="preserve">P.S.416</t>
  </si>
  <si>
    <t xml:space="preserve">Viešojo valdymo institucijų darbuotojai, kurie dalyvavo pagal veiksmų programą ESF lėšomis vykdytose veiklose, skirtose stiprinti teikiamų paslaugų ir (ar) aptarnavimo kokybės gerinimu reikalingas kompetencijas</t>
  </si>
  <si>
    <t xml:space="preserve">P.N.910</t>
  </si>
  <si>
    <t xml:space="preserve">Parengtos piliečių chartijos</t>
  </si>
  <si>
    <t xml:space="preserve">Viešojo valdymo institucijų darbuotojai, kurie dalyvavo pagal veiksmų programą  ESF lėšomis vykdytose veiklose, skirtose stiprinti teikiamų paslaugų ir (ar) aptarnavimo kokybės gerinimui reikalingas kompetencijas</t>
  </si>
  <si>
    <t xml:space="preserve">3 lentelė. Projektų aprašymai.</t>
  </si>
  <si>
    <t xml:space="preserve">Projekto aprašymas*</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</si>
  <si>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</si>
  <si>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</si>
  <si>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</si>
  <si>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b</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</si>
  <si>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</si>
  <si>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 xml:space="preserve">n</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</si>
  <si>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</si>
  <si>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</si>
  <si>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</si>
  <si>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</si>
  <si>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</si>
  <si>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</si>
  <si>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</si>
  <si>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</si>
  <si>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</si>
  <si>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v</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</si>
  <si>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</si>
  <si>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</si>
  <si>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</si>
  <si>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</si>
  <si>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</si>
  <si>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</si>
  <si>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Įgyvendinus projektą bus atnaujinta miesto centre esanti Zarasų gatvė (0,134 km): rekonstruota gatvės danga ir jos konstrukcija, įrengtas šaligatvis, atnaujintas apšvietimas . Rekonstravus Zarasų gatvę, be minėtų problemų sprendimo, kartu bus didinamas miesto patrauklumas ir gyventojų saugumas bei mobilumas, mažinamas neigiamas poveikis aplinkai.</t>
  </si>
  <si>
    <t xml:space="preserve">Įvertinus tikslinės teritorijos (Anykščių miesto) esamą gatvių tinklą, atrinktos prasčiausios būklės centrinės miesto dalies gatvės. J. Jablonskio gatvės esama asfalto danga daugelyje vietų nusidėvėjusi, sutrūkinėjusi, nelygi, kraštai nutrupėję, prasta šaligatvių būklė, plytelės senos, daugelyje vietų ištrupėjusios, nelygios, gatvės bortai nutrupėję. Lietingu periodu ant asfalto dangos susikaupia balos, automobiliai statomi važiuojamojoje dalyje, šalia šaligatvių, tai ypač sumažina eismo saugumą. Obelų g. yra gruntinis kelias, be jokių dangų ar lietaus nuotekų nuvedimo tinklų, todėl esant prastoms oro sąlygoms, gyventojams ir miesto svečiams nėra galimybės patogiai pasiekti jau sukurtos poilsio ir laisvalaikio infrastruktūros kairiajame Šventosios upės krante. Atsižvelgus į tai J. Jablonskio gatvėje numatoma įrengti naują gatvės dangą, pėsčiųjų ir pėsčiųjų-dviračių takus, sustojimo-poilsio aikštelės, lietaus nuotekų surinkimą, specialias automobilių stovėjimo vietas, pakeisti esamus šviestuvus į LED tipo šviestuvus. Taip pat planuojama nutiesti naują Obelų gatvę pagal D3 kategorijos gatvėms taikomus parametrus. Tiesiant minėtą gatvę, numatoma įrengti lietaus nuotekų tinklus, įrengti automobilių apsisukimui būtiną automobilių stovėjimo aikštelę, gatvės apšvietimą, atlikti gatvės dangų ženklinimą ir kelio ženklų įrengimą, pagal eismo saugumo reikalavimus, atlikti kitus būtinus kompleksinius gatvių sutvarkymo bei eismo saugumo priemonių diegimo darbus. Tikimąsi, kad pilna apimtimi atlikus planuojamų tvarkyti gatvių sutvarkymo darbus bus užtikrintos tinkamos susisiekimo sąlygos su esamais ir/ar naujai kuriamais miesto traukos centrais, kompleksiškai prisidedama prie Anykščių miesto gyventojų gyvenamosios aplinkos patrauklumo didinimo, sutrumpės kelionės automobilių keliais laikas, pagerės darbo ir gyvenamųjų vietų pasiekiamumas.</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</si>
  <si>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</si>
  <si>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</si>
  <si>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Aušros gatvės Utenoje padėtis prasta, gatvės danga suskilusi ir duobėta, šaligatvio plytelės bei gatvės bortai stipriai aptrupėję, nepritaikyti asmenims su negalia. Aušros gatvė yra centrinėje Utenos miesto dalyje. Aušros gatvė yra viena iš intensyviausių miesto gatvių ir užtikrina gerą susisiekimą su pagrindinėmis miesto zonomis bei gyvenamaisiais rajonais.Projekto įgyvendinimo metu numatoma rekonstruoti Aušros gatvės dalį nuo Tauragnų g. ir Gedimino gatvių sankirtos iki Žaliosios gatvės sankirtos (iš viso apie 0,764 km) ir įdiegti saugų eismą gerinančias priemones (rekonstruoti šviesoforo postą A. Baranausko g. ir Aušros g. sankryžoje). Projekto tikslinė grupė - Utenos rajono savivaldybės gyventojai ir miesto svečiai. </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</si>
  <si>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(1,36 km.) ir įdiegti eismo saugumo priemones. </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</si>
  <si>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</si>
  <si>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 xml:space="preserve">Šio projekto apimtyse numatoma: 1. Pėsčiųjų tako dešinėje Žvejų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</si>
  <si>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 xml:space="preserve">Projekto metu numatoma rekonstruoti Ligoninės gatvę (0,2 km) su automobilių stovėjimo aikštelėmis Ignalinos mieste bei įrengti šaligatvius.</t>
  </si>
  <si>
    <t xml:space="preserve">Projekto metu numatoma įrengti šaligatvius Lygumų skersgatvyje, Aukštaičių gatvėje, Laisvės gatvėje, Taikos gatvėje ir Lygumų bei Vilkakalnio gatvėse. Taip pat Taikos gatvėje planuojama įrengti apšvietimo tinklus. Minėtose gatvėse vyksta intensyvus automobilių eismas, tačiau pėstieji neturi galimybės eiti šaligatviu, nes jo nėra, dėl to priversti eiti važiuojamąja dalimi, dėl ko padidėja rizika patekti į eismo įvykį</t>
  </si>
  <si>
    <t xml:space="preserve">Projekto metu Giedraičų miestelyje bus diegiamos saugaus eismo priemonės:  Vilniaus g. dešinėje pusėje  bus rekonstruojamas esamas pėsčiųjų takas. Saugaus eismo priemonių diegimas bus atliekamas gatvės atkarpoje nuo sankryžos ties Širvintų g  iki   pastato, esančio Vilniaus g. 2A , sklypo ribos. </t>
  </si>
  <si>
    <t xml:space="preserve">Projekto tikslas - padidinti eismo saugumą Žemaitės gatvėje Zarasų mieste. Numatoma įrengti naują šaligatvį vienoje Žemaitės gatvės pusėje ten, kur jo išvis nėra (t. y. didžiojoje gatvės dalyje), bei rekonstruoti esamą šaligatvį, įrengti perėjas. Ši gatvė yra tankiai apgyvendinta, tad vyksta nuolatinis tiek pėsčiųjų, tiek transporto priemonių judėjimas, kuris tampa dar intensyvesnis turgaus dienomis.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</si>
  <si>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</si>
  <si>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</si>
  <si>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</si>
  <si>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</si>
  <si>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</si>
  <si>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 xml:space="preserve">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</si>
  <si>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</si>
  <si>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</si>
  <si>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 xml:space="preserve">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</si>
  <si>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</si>
  <si>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</si>
  <si>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</si>
  <si>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</si>
  <si>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</si>
  <si>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</si>
  <si>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</si>
  <si>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</si>
  <si>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 xml:space="preserve">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</si>
  <si>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 xml:space="preserve">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</si>
  <si>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 xml:space="preserve">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</si>
  <si>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 xml:space="preserve">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</si>
  <si>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 xml:space="preserve">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</si>
  <si>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 xml:space="preserve">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</si>
  <si>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 xml:space="preserve">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</si>
  <si>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</si>
  <si>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 xml:space="preserve">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</si>
  <si>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 xml:space="preserve">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</si>
  <si>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 xml:space="preserve">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</si>
  <si>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 xml:space="preserve">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</si>
  <si>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 xml:space="preserve">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</si>
  <si>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 xml:space="preserve">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</si>
  <si>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 xml:space="preserve">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</si>
  <si>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 xml:space="preserve">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</si>
  <si>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 xml:space="preserve">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</si>
  <si>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 xml:space="preserve">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</si>
  <si>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 xml:space="preserve">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</si>
  <si>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 xml:space="preserve">Projekto tikslas - pagerinti Zarasų rajono savivaldybės kraštovaizdžio būklę gerinant kraštovaizdžio planavimo kokybę.Projekto metu bus įgyvendinamos šios veiklos:1. Zarasų miesto bendrojo plano koregavimas;2. Zarasų rajono bendrojo plano koregavimas.Zarasų rajono ir miesto bendruosiuose planuose bus numatyti konkretūs sprendiniai kraštovaizdžio ekologinės būklės gerinimui, gamtinio karkaso, kultūros paveldo teritorijų tvarkymui. Siekiant pagerinti miesto ir rajono kraštovaizdžio planavimo kokybę, numatoma užtikrinti tinkamą kraštovaizdžio planavimą, naudojimą ir tvarkymą, pažeistų kraštovaizdžio teritorijų atkūrimą.Tikimasi, kad pakeisti Zarasų miesto ir rajono teritorijų bendrieji planai padidins investicinio potencialo patrauklumą, sudarys prielaidas ir galimybes gyvenamosios vietovės integralumo stiprinimui, gamtinio karkaso, inžinerinės infrastruktūros bei kitų sričių vystymuisi.</t>
  </si>
  <si>
    <t xml:space="preserve">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</si>
  <si>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 xml:space="preserve">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</si>
  <si>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 xml:space="preserve">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</si>
  <si>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</si>
  <si>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 xml:space="preserve">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</si>
  <si>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 xml:space="preserve">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</si>
  <si>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r>
      <rPr>
        <sz val="9"/>
        <rFont val="Times New Roman"/>
        <family val="1"/>
        <charset val="1"/>
      </rPr>
      <t xml:space="preserve">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val="true"/>
        <sz val="9"/>
        <rFont val="Times New Roman"/>
        <family val="1"/>
        <charset val="1"/>
      </rPr>
      <t xml:space="preserve">.</t>
    </r>
    <r>
      <rPr>
        <sz val="9"/>
        <rFont val="Times New Roman"/>
        <family val="1"/>
        <charset val="186"/>
      </rPr>
      <t xml:space="preserve"> Projekto įgyvendinimo metu numatoma likviduoti šešis bešeimininkius avarinės būklės statinius Utenos rajone: Fermą II Noliškio k, Daugailių sen., Beicavimo aikštelę Šlepečių k., Daugailių sen., Veršidę ir sandėlį, Pilkenių k., Tauragnų sen., Fermą, Juškėnų k., Sudeikių sen., Kiaulidę, Antandrajos k., Daugailių sen., Kiaulidę Garnių k., Tauragnų sen. Veiklos planuojamos atsižvelgiant į kraštovaizdžio architektūrinės erdvinės kompozicijos darnos užtikrinimą, ekologinio stabilumo palaikymą, sąlygų išsaugoti kraštovaizdžio gamtines vertybes sudarymą. Veiklos atitinka PFSA 11.4 punkte nurodytai veiklai – bešeimininkių apleistų pastatų ir įrenginių likvidavimas. Įgyvendinus projektą, bus užtikrinta gamtos ir rekreacinių išteklių apsauga ir racionalus naudojimas, padidintas kraštovaizdžio estetinis potencialas.</t>
    </r>
  </si>
  <si>
    <r>
      <rPr>
        <sz val="9"/>
        <rFont val="Times New Roman"/>
        <family val="1"/>
        <charset val="1"/>
      </rPr>
      <t xml:space="preserve">Numatoma likviduoti 34 apleistus bešeimininkius ir kraštovaizdį darkančius statinius pagal parengtus bešeimininkių statinių griovimo aprašus. 14 vnt. Balninkų miestelyje, Balninkų seniūnijoje; 2 vnt. Juodiškio kaime, 4 vnt. Laičių k. Alantos seniūnijoje; 4 vnt. Šliavelių kaime, Suginčių seniūnijoje; 1 vnt. Mažulių kaime, 1 vnt. Rapėjų kaime, 3 vnt. Arnionių II kaime, 3 vnt. Burnėnų kaime Joniškio seniūnijoje; 2 vnt. Varniškių k., Videniškių sen. Visi statiniai yra pripažinti bešeimininkiais teismo sprendimu. Visi statiniai atitinka aprašo 61.6.3 punkto reikalavimus: 14 statinių yra urbanizuotoje teritorijoje, 16 statinių yra ne didesniu atstumu nei 3 km nuo rajoninių ar krašto kelių, 4 statiniai yra ne didesniu atstumu nei 3 km. nuo rajoninio kelio ir tuo pačiu paviršinio vandens telkinio apsaugos zonoje. Taip pat likvidavus statinius bus tvarkoma statinių likvidavimo metu pažeistos teritorijos: atkuriamas sklypo reljefas bei taikomos kitos kraštovaizdžio formavimo priemonės kiek tai susiję su statinių likvidavimo darbais.   </t>
    </r>
    <r>
      <rPr>
        <sz val="9"/>
        <color rgb="FFFF0000"/>
        <rFont val="Times New Roman"/>
        <family val="1"/>
        <charset val="1"/>
      </rPr>
      <t xml:space="preserve">                                     </t>
    </r>
  </si>
  <si>
    <t xml:space="preserve">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</si>
  <si>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 xml:space="preserve">Molėtų rajono savivaldybės administracija planuoja įgyvendinti projektą "Bešeimininkių apleistų statinių likvidavimas Molėtų rajono savivaldybėje". Molėtų rajono savivaldybės teritorijoje išlikę daug apleistų statinių, kurie darko kraštovaizdį bei yra prastos konstrukcinės būklės, todėl kelia tiesioginį pavojų asmenims, atsidūrusiems šių statinių teritorijoje. Projektu ketinama likviduoti du bešeimininkius, apleistus statinius Varniškių kaime, Videniškių seniūnijoje. Likvidavus šiuos statinius bus pagerinta vietos kraštovaizdžių būklė didinant kraštovaizdžio vizualinį estetinį potencialą.</t>
  </si>
  <si>
    <t xml:space="preserve">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</si>
  <si>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 xml:space="preserve">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</si>
  <si>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 xml:space="preserve">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</si>
  <si>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</si>
  <si>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 xml:space="preserve">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</si>
  <si>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 xml:space="preserve">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</si>
  <si>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 xml:space="preserve">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</si>
  <si>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 xml:space="preserve">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</si>
  <si>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 xml:space="preserve">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</si>
  <si>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 xml:space="preserve">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</si>
  <si>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 xml:space="preserve">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</si>
  <si>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 xml:space="preserve">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</si>
  <si>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 xml:space="preserve">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</si>
  <si>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 xml:space="preserve">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</si>
  <si>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 xml:space="preserve">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</si>
  <si>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 xml:space="preserve">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</si>
  <si>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 xml:space="preserve">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</si>
  <si>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 xml:space="preserve">UAB šeimos klinika HIPERIKA, siekdama padidinti pirminės asmens sveikatos priežiūros veiklos efektyvumą bei pagerinti teikiamų paslaugų kokybę Utenos rajono gyventojų ligų profilaktikos, prevencijos ir ankstyvosios diagnostikos srityse, projekto įgyvendinimo metu planuoja įsigyti būtiną medicininę įrangą, kompiuterinę techniką, gydytojų kabinetų baldus. Projekto metu bus įsigyta būtina medicininė ir kompiuterinė įranga, baldai šeimos gydytojų kabinetui kita diagnostinė įranga. </t>
  </si>
  <si>
    <t xml:space="preserve">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</si>
  <si>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 xml:space="preserve">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</si>
  <si>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 xml:space="preserve">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</si>
  <si>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 xml:space="preserve">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</si>
  <si>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 xml:space="preserve">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</si>
  <si>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 xml:space="preserve">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</si>
  <si>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 xml:space="preserve">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</si>
  <si>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 xml:space="preserve">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</si>
  <si>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 xml:space="preserve">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</si>
  <si>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 xml:space="preserve">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</si>
  <si>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 xml:space="preserve">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</si>
  <si>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 xml:space="preserve">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</si>
  <si>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 xml:space="preserve">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</si>
  <si>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 xml:space="preserve">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</si>
  <si>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 xml:space="preserve">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</si>
  <si>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 xml:space="preserve">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</si>
  <si>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 xml:space="preserve">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</si>
  <si>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 xml:space="preserve">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</si>
  <si>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 xml:space="preserve">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</si>
  <si>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 xml:space="preserve">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</si>
  <si>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 xml:space="preserve">Projektu siekiama prisidėti prie Molėtų rajono savivaldybės socialinio būsto fondo plėtros. Projekto įgyvendinimo metu pirkimo būdu bus įsigyta 21 vnt. socialinių būstų, iš kurių 2 būstai bus pritaikyti asmenims su judėjimo negalia, įsigyta įranga neįgaliesiems. Tikimasi, kad įgyvendinus projektą padidės galimybės apsirūpinti būstu šeimoms ir asmenims, turintiems teisę į socialinį būstą, pagerės minėtų asmenų gyvenimo kokybė, integracija į darbo rinką.</t>
  </si>
  <si>
    <t xml:space="preserve">Zarasų rajono savivaldybėje kiekvienais metais šeimų ir asmenų, pageidaujančių būti įrašytiems į sąrašus socialiniam būstui išsinuomoti, daugėja. Projekto „Socialinio būsto fondo plėtra Zarasų rajono savivaldybėje“ tikslas – padidinti Zarasų rajono savivaldybės socialinio būsto fondą, siekiant išplėsti galimybes apsirūpinti būstu asmenims ir šeimoms, turinčioms teisę į socialinio būsto nuomą.Vertinant projekto alternatyvas nuspręsta Zarasų ir Dusetų miestuose bei Dimitriškių, Sarakiškių ir Užtiltės kaimuose pirkti 20 dviejų, 9 vieno ir 2 trijų kambarių butus, iš kurių 3 butai bus pritaikyti judėjimo negalią turintiems asmenims, taip pat šie butai bus aprūpinti neįgaliesiems skirta įranga.</t>
  </si>
  <si>
    <t xml:space="preserve">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</si>
  <si>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 xml:space="preserve">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</si>
  <si>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 xml:space="preserve">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</si>
  <si>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 xml:space="preserve">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</si>
  <si>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 xml:space="preserve">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</si>
  <si>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 xml:space="preserve">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</si>
  <si>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 xml:space="preserve">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</si>
  <si>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 xml:space="preserve">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</si>
  <si>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 xml:space="preserve">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</si>
  <si>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 xml:space="preserve">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</si>
  <si>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 xml:space="preserve">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</si>
  <si>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 xml:space="preserve">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</si>
  <si>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 xml:space="preserve">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</si>
  <si>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 xml:space="preserve">Projekto metu numatoma veiklos procesų, susijusių su laidojimo paslaugų teikimu, tobulinimas, optimizavimas ir asmenų aptarnavimo kokybės gerinimas Utenos rajono savivaldybės seniūnijose. Bus apmokyta 20 darbuotojų, kurie susipažins su sukurtais produktais bei užtikrins jų naudojimo tęstinumą, ir įsigyta reikalinga įranga, įrenginiai ir kitas turtas.</t>
  </si>
  <si>
    <t xml:space="preserve">Regionų plėtros planų rengimo</t>
  </si>
  <si>
    <t xml:space="preserve">4 priedas</t>
  </si>
  <si>
    <t xml:space="preserve">REGIONO PLĖTROS PLANO ĮGYVENDINIMO STEBĖSENOS DUOMENŲ SUVESTINĖ</t>
  </si>
  <si>
    <t xml:space="preserve">1 lentelė. Projektų įgyvendinimo stebėsenos duomenų suvestinė. </t>
  </si>
  <si>
    <t xml:space="preserve">Projekto finansavimo sutartis (Eur)</t>
  </si>
  <si>
    <t xml:space="preserve">Projekto įgyvendinimas (Eur)</t>
  </si>
  <si>
    <t xml:space="preserve">Pastabos</t>
  </si>
  <si>
    <t xml:space="preserve">ITI, RSP,S</t>
  </si>
  <si>
    <t xml:space="preserve">Projekto būklė**</t>
  </si>
  <si>
    <t xml:space="preserve">Iš viso</t>
  </si>
  <si>
    <t xml:space="preserve">Finansavimas ES fondų ar kitų tarptautinių finansavimo šaltinių)</t>
  </si>
  <si>
    <t xml:space="preserve">Išmokėtas finansavimas ES fondų ar kitų tarptautinių finansavimo šaltinių)</t>
  </si>
  <si>
    <t xml:space="preserve">Išmokėtos pareiškėjo / projekto vykdytojo  ir partnerio (-ių) lėšos</t>
  </si>
  <si>
    <t xml:space="preserve">Įgyvendinama sutartis</t>
  </si>
  <si>
    <t xml:space="preserve">Baigtas</t>
  </si>
  <si>
    <t xml:space="preserve">Baigtas 2019-04-08</t>
  </si>
  <si>
    <t xml:space="preserve">Baigtas 2019-05-17</t>
  </si>
  <si>
    <t xml:space="preserve">Baigtas2020-01-07</t>
  </si>
  <si>
    <t xml:space="preserve">baigtas 2019-12-17</t>
  </si>
  <si>
    <t xml:space="preserve">Baigtas 2020-03-27</t>
  </si>
  <si>
    <t xml:space="preserve">07.1.1-CPVA-R-903 ; 07.1.1-CPVA-V-902 </t>
  </si>
  <si>
    <t xml:space="preserve">Baigtas 2018-10-18</t>
  </si>
  <si>
    <t xml:space="preserve">Baigtas 2019-04-11</t>
  </si>
  <si>
    <t xml:space="preserve">Baigtas 2018-11-29</t>
  </si>
  <si>
    <t xml:space="preserve">Baigtų 12 projektų</t>
  </si>
  <si>
    <t xml:space="preserve">Baigtas 2019-06-08</t>
  </si>
  <si>
    <t xml:space="preserve">Baiktas 2020-02-24</t>
  </si>
  <si>
    <t xml:space="preserve">Baiktas 2019-08-11</t>
  </si>
  <si>
    <t xml:space="preserve">KT lesos</t>
  </si>
  <si>
    <t xml:space="preserve">Baigtas 2020-02-21</t>
  </si>
  <si>
    <t xml:space="preserve">04.5.1.-TID-V-513 ; 04.5.1.-TID-R-514 </t>
  </si>
  <si>
    <t xml:space="preserve">Baigtas 2017-12-28</t>
  </si>
  <si>
    <t xml:space="preserve">Baigtas 2018-01-09</t>
  </si>
  <si>
    <t xml:space="preserve">Baigtas 2019-08-01</t>
  </si>
  <si>
    <t xml:space="preserve">Baigtas 2019-01-04</t>
  </si>
  <si>
    <t xml:space="preserve">PL</t>
  </si>
  <si>
    <t xml:space="preserve">Baigtas 2019-12-30</t>
  </si>
  <si>
    <t xml:space="preserve">Baigtas 2019-10-01</t>
  </si>
  <si>
    <t xml:space="preserve">Baigtas 2018-07-26</t>
  </si>
  <si>
    <t xml:space="preserve">01.2.1-LVPA-V-830</t>
  </si>
  <si>
    <t xml:space="preserve">Projektas valstyvinio planavimo</t>
  </si>
  <si>
    <t xml:space="preserve">09.1.3-CPVA-R-724 </t>
  </si>
  <si>
    <t xml:space="preserve">Kt lesos</t>
  </si>
  <si>
    <t xml:space="preserve">Baigtas 2019-10-28</t>
  </si>
  <si>
    <t xml:space="preserve">Baigtas 2019-06-14</t>
  </si>
  <si>
    <t xml:space="preserve">Baigtas 2019-11-08</t>
  </si>
  <si>
    <t xml:space="preserve">08.1.2-CPVA-R-407 </t>
  </si>
  <si>
    <t xml:space="preserve">Baigtas 2019-01-24</t>
  </si>
  <si>
    <t xml:space="preserve">07.1.1-CPVA-R-305 </t>
  </si>
  <si>
    <t xml:space="preserve">Baigtas 2018-03-15</t>
  </si>
  <si>
    <t xml:space="preserve">Baigtas 2018-04-04</t>
  </si>
  <si>
    <t xml:space="preserve">Baigtas 2020-02-12</t>
  </si>
  <si>
    <t xml:space="preserve">* Projekto kodas nuodomas, jeigu projektas yra užregistruotas finansavimo šaltinio informacinėje sistemoje (pvz. 2014–2020 metų ES struktūrinių fondų posistemyje (SFMIS).</t>
  </si>
  <si>
    <t xml:space="preserve">** Nurodoma projekto įgyvendinimo stadija, pvz. rengiama paraiška, pateikta paraiška, pasirašyta projekto sutartis, baigtas, nuspręsta neteikti paraiškos, nuspręsta nefinansuoti ar kt.</t>
  </si>
  <si>
    <t xml:space="preserve">Viso sutartyje</t>
  </si>
  <si>
    <t xml:space="preserve">ES</t>
  </si>
  <si>
    <t xml:space="preserve">VB</t>
  </si>
  <si>
    <t xml:space="preserve">Viso par+ partn</t>
  </si>
  <si>
    <t xml:space="preserve">SB</t>
  </si>
  <si>
    <t xml:space="preserve">KT vlš</t>
  </si>
  <si>
    <t xml:space="preserve">Viso apmok</t>
  </si>
  <si>
    <t xml:space="preserve">Viso par +partn</t>
  </si>
  <si>
    <t xml:space="preserve">Kt vies</t>
  </si>
  <si>
    <t xml:space="preserve">04.5.1-TID-R-516-91-0001</t>
  </si>
  <si>
    <t xml:space="preserve">188712799, Molėtų rajono savivaldybės administracija</t>
  </si>
  <si>
    <t xml:space="preserve">04.5.1-TID-R-516-91-0002</t>
  </si>
  <si>
    <t xml:space="preserve">Pėsčiųjų ir dviračių takų plėtra Griežto ežero pakrantėje nuo Vytauto gatvės iki Griežto gatvės</t>
  </si>
  <si>
    <t xml:space="preserve">188753461, Zarasų rajono savivaldybės administracija</t>
  </si>
  <si>
    <t xml:space="preserve">04.5.1-TID-R-516-91-0003</t>
  </si>
  <si>
    <t xml:space="preserve">Dviračių ir pėsčiųjų takų infrastruktūros Utenos mieste plėtra, siekiant pagerinti Pramonės rajono pasiekiamumą</t>
  </si>
  <si>
    <t xml:space="preserve">188710442, Utenos rajono savivaldybės administracija</t>
  </si>
  <si>
    <t xml:space="preserve">05.1.1-APVA-R-007-91-0001</t>
  </si>
  <si>
    <t xml:space="preserve">183606952, Uždaroji akcinė bendrovė "Utenos komunalininkas"</t>
  </si>
  <si>
    <t xml:space="preserve">05.1.1-APVA-R-007-91-0002</t>
  </si>
  <si>
    <t xml:space="preserve">155498117, Uždaroji akcinė bendrovė "Visagino būstas"</t>
  </si>
  <si>
    <t xml:space="preserve">05.2.1-APVA-R-008-91-0001</t>
  </si>
  <si>
    <t xml:space="preserve">188711925, Visagino savivaldybės administracija</t>
  </si>
  <si>
    <t xml:space="preserve">05.2.1-APVA-R-008-91-0003</t>
  </si>
  <si>
    <t xml:space="preserve">188774637, Anykščių rajono savivaldybės administracija</t>
  </si>
  <si>
    <t xml:space="preserve">Grąžinimas</t>
  </si>
  <si>
    <t xml:space="preserve">Avanso grąžinimas</t>
  </si>
  <si>
    <t xml:space="preserve">05.2.1-APVA-R-008-91-0006</t>
  </si>
  <si>
    <t xml:space="preserve">Konteinerinių aikštelių įrengimas (rekonstrukcija) Ignalinos r. savivaldybėje ir atliekų surinkimo konteinerių konteinerinėms aikštelėms įsigijimas</t>
  </si>
  <si>
    <t xml:space="preserve">288768350, Ignalinos rajono savivaldybės administracija</t>
  </si>
  <si>
    <t xml:space="preserve">05.2.1-APVA-R-008-91-0008</t>
  </si>
  <si>
    <t xml:space="preserve">05.2.1-APVA-R-008-91-0009</t>
  </si>
  <si>
    <t xml:space="preserve">05.2.1-APVA-R-008-91-0011</t>
  </si>
  <si>
    <t xml:space="preserve">05.3.2-APVA-R-014-91-0001</t>
  </si>
  <si>
    <t xml:space="preserve">Vandens tiekimo ir nuotekų tvarkymo infrastruktūros plėtra Ignalinos rajone</t>
  </si>
  <si>
    <t xml:space="preserve">155461670, Uždaroji akcinė bendrovė "Ignalinos vanduo"</t>
  </si>
  <si>
    <t xml:space="preserve">05.3.2-APVA-R-014-91-0002</t>
  </si>
  <si>
    <t xml:space="preserve">Vandens tiekimo ir nuotekų tvarkymo infrastruktūros plėtra ir rekonstravimas Zarasų rajono savivaldybėje</t>
  </si>
  <si>
    <t xml:space="preserve">187920473, Uždaroji akcinė bendrovė "Zarasų vandenys"</t>
  </si>
  <si>
    <t xml:space="preserve">05.3.2-APVA-R-014-91-0003</t>
  </si>
  <si>
    <t xml:space="preserve">Vandens tiekimo ir nuotekų tvarkymo infrastruktūros plėtra ir rekonstrukcija Molėtų rajone (Inturkėje (Pakrovų km), Giedraičiuose, Alantoje)</t>
  </si>
  <si>
    <t xml:space="preserve">167524751, UAB "Molėtų vanduo"</t>
  </si>
  <si>
    <t xml:space="preserve">05.3.2-APVA-R-014-91-0004</t>
  </si>
  <si>
    <t xml:space="preserve">Vandens tiekimo ir nuotekų tvarkymo infrastruktūros plėtra ir rekonstrukcija Anykščių r. sav., Kurklių miestelyje</t>
  </si>
  <si>
    <t xml:space="preserve">154138664, Uždaroji akcinė bendrovė "Anykščių vandenys"</t>
  </si>
  <si>
    <t xml:space="preserve">05.3.2-APVA-R-014-91-0005</t>
  </si>
  <si>
    <t xml:space="preserve">Geriamojo vandens tiekimo tinklų rekonstrukcija Visagino savivaldybėje</t>
  </si>
  <si>
    <t xml:space="preserve">110087517, Valstybės įmonė "VISAGINO ENERGIJA"</t>
  </si>
  <si>
    <t xml:space="preserve">05.3.2-APVA-R-014-91-0006</t>
  </si>
  <si>
    <t xml:space="preserve">183633981, Uždaroji akcinė bendrovė "Utenos vandenys"</t>
  </si>
  <si>
    <t xml:space="preserve">05.3.2-APVA-R-014-91-0009</t>
  </si>
  <si>
    <t xml:space="preserve">05.4.1-LVPA-R-821-91-0001</t>
  </si>
  <si>
    <t xml:space="preserve">Rytų Aukštaitijos miestai ir miesteliai – informavimo apie lankytinas vietas stiprinimas ženklinimo priemonėmis</t>
  </si>
  <si>
    <t xml:space="preserve">Nutraukta sutartis</t>
  </si>
  <si>
    <t xml:space="preserve">Panaikintos lėšos</t>
  </si>
  <si>
    <t xml:space="preserve">05.4.1-CPVA-R-302-91-0001</t>
  </si>
  <si>
    <t xml:space="preserve">Kompleksinis Okuličiūtės dvarelio Anykščiuose sutvarkymas ir pritaikymas kultūrinei, meninei veiklai</t>
  </si>
  <si>
    <t xml:space="preserve">05.4.1-CPVA-R-302-91-0002</t>
  </si>
  <si>
    <t xml:space="preserve">Naujų kultūros paslaugų visuomenės kultūriniams poreikiams tenkinti sukūrimas Utenos meno mokykloje</t>
  </si>
  <si>
    <t xml:space="preserve">05.4.1-CPVA-R-302-91-0003</t>
  </si>
  <si>
    <t xml:space="preserve">Atgailos kanauninkų vienuolyno namo kapitalinis remontas pritaikant amatų centro ir bendruomenės poreikiams</t>
  </si>
  <si>
    <t xml:space="preserve">05.4.1-CPVA-R-302-91-0004</t>
  </si>
  <si>
    <t xml:space="preserve">05.5.1-APVA-R-019-91-0001</t>
  </si>
  <si>
    <t xml:space="preserve">Anykščių rajono kraštovaizdžio estetinio potencialo didinimas likviduojant bešeimininkius kraštovaizdį darkančius statinius</t>
  </si>
  <si>
    <t xml:space="preserve">05.5.1-APVA-R-019-91-0002</t>
  </si>
  <si>
    <t xml:space="preserve">05.5.1-APVA-R-019-91-0003</t>
  </si>
  <si>
    <t xml:space="preserve">05.5.1-APVA-R-019-91-0004</t>
  </si>
  <si>
    <t xml:space="preserve">05.5.1-APVA-R-019-91-0005</t>
  </si>
  <si>
    <t xml:space="preserve">05.5.1-APVA-R-019-91-0006</t>
  </si>
  <si>
    <t xml:space="preserve">Kraštovaizdžio planavimas, tvarkymas ir būklės gerinimas Molėtų rajone</t>
  </si>
  <si>
    <t xml:space="preserve">06.2.1-TID-R-511-91-0001</t>
  </si>
  <si>
    <t xml:space="preserve">Susisiekimo sąlygų pagerinimas tarp kuriamų Anykščių miesto traukos centrų bei patogus gyvenamosios aplinkos pasiekiamumo užtikrinimas</t>
  </si>
  <si>
    <t xml:space="preserve">06.2.1-TID-R-511-91-0002</t>
  </si>
  <si>
    <t xml:space="preserve">Molėtų miesto Pastovio g., Siesarties g. ir S. Nėries g. rekonstrukcija</t>
  </si>
  <si>
    <t xml:space="preserve">06.2.1-TID-R-511-91-0003</t>
  </si>
  <si>
    <t xml:space="preserve">06.2.1-TID-R-511-91-0004</t>
  </si>
  <si>
    <t xml:space="preserve">06.2.1-TID-R-511-91-0006</t>
  </si>
  <si>
    <t xml:space="preserve">07.1.1-CPVA-R-905-91-0001</t>
  </si>
  <si>
    <t xml:space="preserve">Ąžuolų ir Kreivosios gatvių teritorijų išnaudojimas įrengiant universalią daugiafunkcinę aikštę</t>
  </si>
  <si>
    <t xml:space="preserve">07.1.1-CPVA-R-905-91-0002</t>
  </si>
  <si>
    <t xml:space="preserve">Viešosios aktyvaus laisvalaikio infrastruktūros plėtra Molėtų mieste, II etapas</t>
  </si>
  <si>
    <t xml:space="preserve">07.1.1-CPVA-R-905-91-0004</t>
  </si>
  <si>
    <t xml:space="preserve">Bendruomeninės aktyvaus laisvalaikio infrastruktūros įrengimas Anykščių mieste</t>
  </si>
  <si>
    <t xml:space="preserve">07.1.1-CPVA-R-905-91-0005</t>
  </si>
  <si>
    <t xml:space="preserve">Anykščių miesto viešųjų erdvių sistemos pertvarkymas (II etapas)</t>
  </si>
  <si>
    <t xml:space="preserve">07.1.1-CPVA-R-905-91-0006</t>
  </si>
  <si>
    <t xml:space="preserve">Zarasų Pauliaus Širvio progimnazijos sporto aikštyno įrengimas</t>
  </si>
  <si>
    <t xml:space="preserve">07.1.1-CPVA-R-905-91-0007</t>
  </si>
  <si>
    <t xml:space="preserve">Viešųjų erdvių Zarasų miesto Didžiojoje saloje sutvarkymas</t>
  </si>
  <si>
    <t xml:space="preserve">07.1.1-CPVA-R-905-91-0009</t>
  </si>
  <si>
    <t xml:space="preserve">Zarasų m. viešųjų erdvių kompleksinis sutvarkymas teritorijoje tarp Dariaus ir Girėno g. bei Šiaulių g. ir dviejuose daugiabučių kiemuose P. Širvio g.</t>
  </si>
  <si>
    <t xml:space="preserve">07.1.1-CPVA-R-905-91-0011</t>
  </si>
  <si>
    <t xml:space="preserve">Molėtų miesto centrinės dalies kompleksinis sutvarkymas (I etapas)</t>
  </si>
  <si>
    <t xml:space="preserve">07.1.1-CPVA-R-905-91-0012</t>
  </si>
  <si>
    <t xml:space="preserve">Molėtų miesto J. Janonio gatvės gyvenamojo kvartalo viešosios infrastruktūros sutvarkymas</t>
  </si>
  <si>
    <t xml:space="preserve">07.1.1-CPVA-R-903-91-0001</t>
  </si>
  <si>
    <t xml:space="preserve">Daugiabučių namų kvartalų Ignalinos mieste kompleksinis sutvarkymas</t>
  </si>
  <si>
    <t xml:space="preserve">07.1.1-CPVA-R-305-91-0001</t>
  </si>
  <si>
    <t xml:space="preserve">Ignalinos rajono savivaldybės viešosios bibliotekos infrastruktūros pritaikymas vietos bendruomenės poreikiams</t>
  </si>
  <si>
    <t xml:space="preserve">07.1.1-CPVA-R-305-91-0002</t>
  </si>
  <si>
    <t xml:space="preserve">Koreguojantis grąžinimas</t>
  </si>
  <si>
    <t xml:space="preserve">07.1.1-CPVA-R-305-91-0003</t>
  </si>
  <si>
    <t xml:space="preserve">07.1.1-CPVA-R-305-91-0004</t>
  </si>
  <si>
    <t xml:space="preserve">Buvusios „Sedulinos“ mokyklos pastato pritaikymas Visagino kultūros centro ir bendruomenės reikmėms, įrengiant miestą po vienu stogu</t>
  </si>
  <si>
    <t xml:space="preserve">300509331, Visagino kultūros centras</t>
  </si>
  <si>
    <t xml:space="preserve">07.1.1-CPVA-R-305-91-0005</t>
  </si>
  <si>
    <t xml:space="preserve">293303050, Lietuvos etnokosmologijos muziejus</t>
  </si>
  <si>
    <t xml:space="preserve">07.1.1-CPVA-R-305-91-0006</t>
  </si>
  <si>
    <t xml:space="preserve">190194285, Utenos A. ir M. Miškinių viešoji biblioteka</t>
  </si>
  <si>
    <t xml:space="preserve">08.1.1-CPVA-R-407-91-0001</t>
  </si>
  <si>
    <t xml:space="preserve">300137144, Zarasų rajono socialinių paslaugų centras</t>
  </si>
  <si>
    <t xml:space="preserve">08.1.1-CPVA-R-407-91-0004</t>
  </si>
  <si>
    <t xml:space="preserve">300653972, Utenos rajono savivaldybės Leliūnų socialinės globos namai</t>
  </si>
  <si>
    <t xml:space="preserve">08.1.1-CPVA-R-407-91-0006</t>
  </si>
  <si>
    <t xml:space="preserve">Apleisto (nenaudojamo) buvusio visuomeninio pastato konversija ir pritaikymas Savarankiško gyvenimo namų Visagine įkūrimui</t>
  </si>
  <si>
    <t xml:space="preserve">08.1.2-CPVA-R-408-91-0001</t>
  </si>
  <si>
    <t xml:space="preserve">08.1.2-CPVA-R-408-91-0002</t>
  </si>
  <si>
    <t xml:space="preserve">08.1.2-CPVA-R-408-91-0003</t>
  </si>
  <si>
    <t xml:space="preserve">Bendrabučio tipo pastato, esančio Visagine, Kosmoso g. 28, patalpų pritaikymas socialinio būsto įrengimui</t>
  </si>
  <si>
    <t xml:space="preserve">08.1.2-CPVA-R-408-91-0004</t>
  </si>
  <si>
    <t xml:space="preserve">08.1.2-CPVA-R-408-91-0005</t>
  </si>
  <si>
    <t xml:space="preserve">08.1.2-CPVA-R-408-91-0006</t>
  </si>
  <si>
    <t xml:space="preserve">08.1.3-CPVA-R-609-91-0001</t>
  </si>
  <si>
    <t xml:space="preserve">301358544, UAB Ignalinos sveikatos centras</t>
  </si>
  <si>
    <t xml:space="preserve">08.1.3-CPVA-R-609-91-0002</t>
  </si>
  <si>
    <t xml:space="preserve">187901010, Zarasų rajono savivaldybės viešoji įstaiga Pirminės sveikatos priežiūros centras</t>
  </si>
  <si>
    <t xml:space="preserve">08.1.3-CPVA-R-609-91-0003</t>
  </si>
  <si>
    <t xml:space="preserve">154278545, Viešoji įstaiga Anykščių rajono savivaldybės pirminės sveikatos priežiūros centras</t>
  </si>
  <si>
    <t xml:space="preserve">08.1.3-CPVA-R-609-91-0004</t>
  </si>
  <si>
    <t xml:space="preserve">08.1.3-CPVA-R-609-91-0006</t>
  </si>
  <si>
    <t xml:space="preserve">UAB "DILINA" teikiamų paslaugų efektyvumo didinimas</t>
  </si>
  <si>
    <t xml:space="preserve">303125752, UAB "Dilina"</t>
  </si>
  <si>
    <t xml:space="preserve">08.1.3-CPVA-R-609-91-0007</t>
  </si>
  <si>
    <t xml:space="preserve">Pirminės asmens sveikatos priežiūros veiklos efektyvumo didinimas VšĮ Visagino pirminės sveikatos priežiūros centre</t>
  </si>
  <si>
    <t xml:space="preserve">155936576, Viešoji įstaiga Visagino pirminės sveikatos priežiūros centras</t>
  </si>
  <si>
    <t xml:space="preserve">08.2.1-CPVA-R-908-91-0001</t>
  </si>
  <si>
    <t xml:space="preserve">08.4.2-ESFA-R-630-91-0001</t>
  </si>
  <si>
    <t xml:space="preserve">Vaikų sveikos gyvensenos skatinimas Visagino savivaldybėje</t>
  </si>
  <si>
    <t xml:space="preserve">08.4.2-ESFA-R-630-91-0003</t>
  </si>
  <si>
    <t xml:space="preserve">08.4.2-ESFA-R-630-91-0004</t>
  </si>
  <si>
    <t xml:space="preserve">301585652, Ignalinos rajono savivaldybės visuomenės sveikatos biuras</t>
  </si>
  <si>
    <t xml:space="preserve">08.4.2-ESFA-R-630-91-0005</t>
  </si>
  <si>
    <t xml:space="preserve">08.4.2-ESFA-R-630-91-0007</t>
  </si>
  <si>
    <t xml:space="preserve">304156341, Anykščių rajono savivaldybės visuomenės sveikatos biuras</t>
  </si>
  <si>
    <t xml:space="preserve">08.4.2-ESFA-R-630-91-0009</t>
  </si>
  <si>
    <t xml:space="preserve">Sveikos gyvensenos skatinimas regioniniu lygiu</t>
  </si>
  <si>
    <t xml:space="preserve">301540924, Utenos rajono savivaldybės visuomenės sveikatos biuras</t>
  </si>
  <si>
    <t xml:space="preserve">08.4.2-ESFA-R-615-91-0001</t>
  </si>
  <si>
    <t xml:space="preserve">Tuberkuliozės gydymo skatinimas Anykščių rajono savivaldybėje</t>
  </si>
  <si>
    <t xml:space="preserve">Netinkamos deklaruoti EK išlaidos</t>
  </si>
  <si>
    <t xml:space="preserve">08.4.2-ESFA-R-615-91-0002</t>
  </si>
  <si>
    <t xml:space="preserve">195550162, Viešoji įstaiga Ignalinos rajono poliklinika</t>
  </si>
  <si>
    <t xml:space="preserve">08.4.2-ESFA-R-615-91-0003</t>
  </si>
  <si>
    <t xml:space="preserve">Paslaugų prieinamumo priemonių tuberkulioze sergantiems asmenims įgyvendinimas Molėtų rajone</t>
  </si>
  <si>
    <t xml:space="preserve">303134121, Viešoji įstaiga Molėtų r. pirminės sveikatos priežiūros centras</t>
  </si>
  <si>
    <t xml:space="preserve">08.4.2-ESFA-R-615-91-0004</t>
  </si>
  <si>
    <t xml:space="preserve">283839950, Viešoji įstaiga "Utenos pirminės sveikatos priežiūros centras"</t>
  </si>
  <si>
    <t xml:space="preserve">08.4.2-ESFA-R-615-91-0006</t>
  </si>
  <si>
    <t xml:space="preserve">Priemonių, gerinančių ambulatorinių sveikatos priežiūros paslaugų prieinamumą tuberkulioze sergantiems asmenims, įgyvendinimas Zarasų r. savivaldybėje</t>
  </si>
  <si>
    <t xml:space="preserve">09.1.3-CPVA-R-705-91-0002</t>
  </si>
  <si>
    <t xml:space="preserve">Utenos vaikų lopšelio - darželio "Šaltinėlis" vidaus patalpų modernizavimas</t>
  </si>
  <si>
    <t xml:space="preserve">09.1.3-CPVA-R-724-91-0001</t>
  </si>
  <si>
    <t xml:space="preserve">Kūrybiškumą skatinančių edukacinių erdvių kūrimas Molėtų gimnazijos vidaus patalpose</t>
  </si>
  <si>
    <t xml:space="preserve">09.1.3-CPVA-R-724-91-0002</t>
  </si>
  <si>
    <t xml:space="preserve">Anykščių miesto A. Vienuolio progimnazijos modernizavimas</t>
  </si>
  <si>
    <t xml:space="preserve">09.1.3-CPVA-R-724-91-0003</t>
  </si>
  <si>
    <t xml:space="preserve">Edukacinių erdvių kūrimas Ignalinos Česlovo Kudabos progimnazijoje</t>
  </si>
  <si>
    <t xml:space="preserve">09.1.3-CPVA-R-725-91-0001</t>
  </si>
  <si>
    <t xml:space="preserve">Vaikų ir jaunimo neformalaus ugdymosi galimybių plėtra Anykščių kūno kultūros ir sporto centrui priklausančiose A. Vienuolio progimnazijos patalpose</t>
  </si>
  <si>
    <t xml:space="preserve">09.1.3-CPVA-R-725-91-0002</t>
  </si>
  <si>
    <t xml:space="preserve">10.1.3-ESFA-R-920-91-0001</t>
  </si>
  <si>
    <t xml:space="preserve">Paslaugų ir asmenų aptarnavimo kokybės gerinimas Visagino savivaldybėje</t>
  </si>
  <si>
    <t xml:space="preserve">10.1.3-ESFA-R-920-91-0002</t>
  </si>
  <si>
    <t xml:space="preserve">10.1.3-ESFA-R-920-91-0004</t>
  </si>
  <si>
    <t xml:space="preserve">300056112, Viešoji įstaiga Utenos verslo informacijos centras</t>
  </si>
  <si>
    <t xml:space="preserve">10.1.3-ESFA-R-920-91-0005</t>
  </si>
  <si>
    <t xml:space="preserve">10.1.3-ESFA-R-920-91-0007</t>
  </si>
  <si>
    <t xml:space="preserve">2 lentelė. Projektams priskirtų produkto vertinimo kriterijų reikšmių pasiekimo stebėsenos duomenų suvestinė.</t>
  </si>
  <si>
    <t xml:space="preserve">Projekto kodas finansavimo šaltinio informacinėje sistemoje*</t>
  </si>
  <si>
    <t xml:space="preserve">Produkto vertinimo kriterijų pasiekimas</t>
  </si>
  <si>
    <t xml:space="preserve">Kodas (I)</t>
  </si>
  <si>
    <t xml:space="preserve">Regiono plėtros plane suplanuota reikšmė (I)</t>
  </si>
  <si>
    <t xml:space="preserve">Finansavimo sutartyje suplanuota reikšmė (I)</t>
  </si>
  <si>
    <t xml:space="preserve">Pasiekta reikšmė (I)</t>
  </si>
  <si>
    <t xml:space="preserve">Kodas (II)</t>
  </si>
  <si>
    <t xml:space="preserve">Regiono plėtros plane suplanuota reikšmė (II)</t>
  </si>
  <si>
    <t xml:space="preserve">Finansavimo sutartyje suplanuota reišmė (II)</t>
  </si>
  <si>
    <t xml:space="preserve">Pasiekta reikšmė (II)</t>
  </si>
  <si>
    <t xml:space="preserve">Kodas (III)</t>
  </si>
  <si>
    <t xml:space="preserve">Regiono plėtros plane suplanuota reikšmė (III)</t>
  </si>
  <si>
    <t xml:space="preserve">Finansavimo sutartyje suplanuota reikšmė (III)</t>
  </si>
  <si>
    <t xml:space="preserve">Pasiekta  reikšmė (III)</t>
  </si>
  <si>
    <t xml:space="preserve">Kodas (IV)</t>
  </si>
  <si>
    <t xml:space="preserve">Regiono plėtros plane suplanuota reikšmė (IV)</t>
  </si>
  <si>
    <t xml:space="preserve">Finansavimo sutartyje suplanuota reikšmė (IV)</t>
  </si>
  <si>
    <t xml:space="preserve">Pasiekta reikšmė (IV)</t>
  </si>
  <si>
    <t xml:space="preserve">Kodas (V)</t>
  </si>
  <si>
    <t xml:space="preserve">Regiono plėtros plane suplanuota reikšmė (V)</t>
  </si>
  <si>
    <t xml:space="preserve">Finansavimo sutartyje suplanuota reikšmė (V)</t>
  </si>
  <si>
    <t xml:space="preserve">Pasiekta reikšmė (V)</t>
  </si>
  <si>
    <t xml:space="preserve">Kodas (VI)</t>
  </si>
  <si>
    <t xml:space="preserve">Regiono plėtros plane suplanuota reikšmė (VI)</t>
  </si>
  <si>
    <t xml:space="preserve">Finansavimo sutartyje suplanuota reikšmė (VI)</t>
  </si>
  <si>
    <t xml:space="preserve">Pasiekta reikšmė (VI)</t>
  </si>
  <si>
    <t xml:space="preserve">07.1.1-CPVA-R-905-91-0010</t>
  </si>
  <si>
    <t xml:space="preserve">6826.23</t>
  </si>
  <si>
    <t xml:space="preserve">844.65</t>
  </si>
  <si>
    <t xml:space="preserve">07.1.1-CPVA-R-905-91-0013</t>
  </si>
  <si>
    <t xml:space="preserve">07.1.1-CPVA-V-902-01-0006</t>
  </si>
  <si>
    <t xml:space="preserve">07.1.1-CPVA-V-902-01-0003</t>
  </si>
  <si>
    <t xml:space="preserve">20KK-KU-17-1-XXXXX</t>
  </si>
  <si>
    <t xml:space="preserve">vnt</t>
  </si>
  <si>
    <t xml:space="preserve">06.2.1-TID-R-511-91-0008</t>
  </si>
  <si>
    <t xml:space="preserve">06.2.1-TID-R-511-91-0005</t>
  </si>
  <si>
    <t xml:space="preserve">06.2.1-TID-R-511-91-0007</t>
  </si>
  <si>
    <t xml:space="preserve">06.2.1-TID-R-511-91-0009</t>
  </si>
  <si>
    <t xml:space="preserve">06.2.1-TID-R-511-91-0010</t>
  </si>
  <si>
    <t xml:space="preserve">04.5.1-TID-R-516-91-0004</t>
  </si>
  <si>
    <t xml:space="preserve">04.5.1-TID-V-513-01-0007</t>
  </si>
  <si>
    <t xml:space="preserve">04.5.1-TID-V-513-01-0002</t>
  </si>
  <si>
    <t xml:space="preserve">05.3.2-APVA-R-014-91-0007</t>
  </si>
  <si>
    <t xml:space="preserve">05.3.2-APVA-R-014-91-0008</t>
  </si>
  <si>
    <t xml:space="preserve">05.3.2-APVA-R-014-91-0010</t>
  </si>
  <si>
    <t xml:space="preserve">05.3.2-APVA-R-014-91-0011</t>
  </si>
  <si>
    <t xml:space="preserve">05.5.1-APVA-R-019-91-0009</t>
  </si>
  <si>
    <t xml:space="preserve">05.5.1-APVA-R-019-91-0008</t>
  </si>
  <si>
    <t xml:space="preserve">05.5.1-APVA-R-019-91-0007</t>
  </si>
  <si>
    <t xml:space="preserve">05.5.1-APVA-R-019-91-0010</t>
  </si>
  <si>
    <t xml:space="preserve">05.5.1-APVA-R-019-91-0011</t>
  </si>
  <si>
    <t xml:space="preserve">09.1.3-CPVA-R-705-91-0003</t>
  </si>
  <si>
    <t xml:space="preserve">08.1.3-CPVA-R-609-91-0005 Parai6kos vertinimas</t>
  </si>
  <si>
    <t xml:space="preserve">08.1.3-CPVA-R-609-91-0008</t>
  </si>
  <si>
    <t xml:space="preserve">08.4.2-ESFA-R-615-91-0007</t>
  </si>
  <si>
    <t xml:space="preserve">08.4.2-ESFA-R-630-91-0010</t>
  </si>
  <si>
    <t xml:space="preserve">08.1.1-CPVA-R-407-91-0005</t>
  </si>
  <si>
    <t xml:space="preserve">10.1.3-ESFA-R-920-91-0008</t>
  </si>
  <si>
    <t xml:space="preserve">                                                     Regionų plėtros planų rengimo</t>
  </si>
  <si>
    <t xml:space="preserve">                                                                                                                                                                                       metodikos</t>
  </si>
  <si>
    <t xml:space="preserve">                                                                                                                                                                                       5 priedas</t>
  </si>
  <si>
    <t xml:space="preserve">REGIONO PLĖTROS PLANO ĮGYVENDINIMO ATASKAITA</t>
  </si>
  <si>
    <t xml:space="preserve">1 lentelė. Regiono plėtros plano SSGG lentelėje nurodytų veiksnių pokyčių įvertinimas.</t>
  </si>
  <si>
    <t xml:space="preserve">Veiksniai</t>
  </si>
  <si>
    <t xml:space="preserve">Veiksnių pokyčių vertinimas*</t>
  </si>
  <si>
    <t xml:space="preserve">Stiprybės</t>
  </si>
  <si>
    <t xml:space="preserve">Savivaldybės turi parengtus teritorijų bendruosius ir strateginius planus.</t>
  </si>
  <si>
    <t xml:space="preserve">Pagal priemonę 05.5.1-APVA-R-019 ,,Kraštovaizdžio apsauga" suplanuotas įgyvendinti projektas ,,Zarasų rajono savivaldybės bendrųjų planų koregavimas".</t>
  </si>
  <si>
    <t xml:space="preserve">Išvystytas ir modernizuojamas susisiekimo komunikacijų tinklas, elektros, šilumos, vandens tiekimo ir nuotekų tvarkymo tinklai.</t>
  </si>
  <si>
    <t xml:space="preserve">Iš 2014–2020 metų ES struktūrinių fondų  modernizuojamas susisiekimo komunikacijų tinklas, vandens tiekimo ir nuotekų tvarkymo tinklai.</t>
  </si>
  <si>
    <t xml:space="preserve">15. Regione veikia Aukštaitijos nacionalinis parkas, Anykščių regioninis parkas, Asvejos regioninis parkas, Gražutės regioninis parkas, Labanoro regioninis parkas, Sartų regioninis parkas.</t>
  </si>
  <si>
    <t xml:space="preserve">Regione veikia Aukštaitijos nacionalinis parkas, Anykščių regioninis parkas, Asvejos regioninis parkas, Gražutės regioninis parkas, Labanoro regioninis parkas, Sartų regioninis parkas</t>
  </si>
  <si>
    <t xml:space="preserve">Plačiausias kaimo turizmo sodybų tinklas šalyje.</t>
  </si>
  <si>
    <t xml:space="preserve">Pagal LKTA duomenis, Utenos apskrityje yra 103 kaimo turizmo sodybų. 
Daugiausiai kaimo turizmo sodybų paslaugų teikia Ignalinos ir Molėtų rajonai. </t>
  </si>
  <si>
    <t xml:space="preserve">Plačiausias regione nacionalinių vandens turizmo kelių tinklas.</t>
  </si>
  <si>
    <t xml:space="preserve">Nacionalinis vandens turizmo trasų specialusis planas numato Aukštaitijos ežeryno ir Žeimenos (su Lakaja ir Dubinga) turistinę trasą, Šventosios turistinę trasą (su Antaliepties mariomis ir Sartų ežeru).</t>
  </si>
  <si>
    <t xml:space="preserve">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</si>
  <si>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</si>
  <si>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 xml:space="preserve">Silpnybės</t>
  </si>
  <si>
    <t xml:space="preserve">Netolygi regiono teritorinė plėtra.
Didelis socialinis ir ekonominis atotrūkis tarp savivaldybių regiono viduje. Skirtumas tarp savivaldybių darbo užmokesčio siekia iki 1,6 karto.
</t>
  </si>
  <si>
    <t xml:space="preserve">Skirtumas tarp savivaldybių darbo užmokesčio 2018 m. IV ketvitį sumažėjo iki 1,3 karto.(Visagino savivaldybė – 901,5 eurų, Zarasų rajono savivaldybė – 688,5 eurų).</t>
  </si>
  <si>
    <t xml:space="preserve">2018-IV bruto</t>
  </si>
  <si>
    <t xml:space="preserve">A-764,6</t>
  </si>
  <si>
    <t xml:space="preserve">I-738,2</t>
  </si>
  <si>
    <t xml:space="preserve">M-722</t>
  </si>
  <si>
    <t xml:space="preserve">U-829,3</t>
  </si>
  <si>
    <t xml:space="preserve">V-901,5</t>
  </si>
  <si>
    <t xml:space="preserve">Z-688,5</t>
  </si>
  <si>
    <t xml:space="preserve">Bloga regiono darbo rinkos situacija: žemas užimtumo ir vienas aukščiausiu šalyje, tarp kitų regionų, nedarbo lygis  (ypač jaunimo tarpe), aukšta darbo jėgos emigracija</t>
  </si>
  <si>
    <t xml:space="preserve">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</si>
  <si>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 xml:space="preserve">Didelė ilgalaikių bedarbių ir socialinės pašalpos gavėjų dalis.</t>
  </si>
  <si>
    <t xml:space="preserve">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</si>
  <si>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 xml:space="preserve">Labai prasta regiono demografinė situacija, neigiamos gyventojų sudėties ir kaitos tendencijos.</t>
  </si>
  <si>
    <t xml:space="preserve">Vidutinis gyventojų amžius Utenos apskrityje 50 metų yra didžiausias iš visų apskričių (šalies vidurkis – 44 metai). 2020 m. pradžioje pagyvenusių (65 m. ir vyresnio amžiaus) asmenų Utenos apskrityje – 24,63 proc.).</t>
  </si>
  <si>
    <t xml:space="preserve">Rečiausiai apgyvendintas šalies regionas.</t>
  </si>
  <si>
    <t xml:space="preserve">Utenos apskritis yra rečiausiai apgyvendintas regionas – 17,38 gyv/km2 (2020 m. pradžioje) (Vilnius – 84,35 gyv/km2; Kaunas – 69,61 gyv/km2; Klaipėda – 61,28 gyv/km2).</t>
  </si>
  <si>
    <t xml:space="preserve">Didėja socialinių paslaugų poreikis į namus</t>
  </si>
  <si>
    <t xml:space="preserve">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</si>
  <si>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 xml:space="preserve">Didėja vaikų gyvenančių socialinės rizikos šeimose skaičius</t>
  </si>
  <si>
    <t xml:space="preserve">Sumažėjo vaikų gyvenančių socialuinės rizikos šeimose skaičius nuo 1373 2014 m. iki 1252  2018 m pabaigoje. Per tą patį laikotarpį padidėjo tėvų prievarta prieš vaikus nuo 26 iki 73.</t>
  </si>
  <si>
    <t xml:space="preserve">Aukštas sergamumas onkologinėmis ir kraujotakos sistemos ligomis.</t>
  </si>
  <si>
    <t xml:space="preserve">Padidėjo mirtingumas nuo kraujotakos sistemos ligų, 100000 gyv.– 6,7 proc. ( 1040,6 – 2014 m , 1110,4 – 2018 m.).  Padidėjo mirtingumas nuo piktybinių navikų 100000 gyv.– 9,4 proc. (310,5 – 2014 m., 339,7 – 2018 m.).</t>
  </si>
  <si>
    <t xml:space="preserve">Daugėja socialinių problemų, didėja gyventojų nemokumas (mažas darbo užmokestis).</t>
  </si>
  <si>
    <t xml:space="preserve">Padidėjo asmenų, gyvenančių skurdo rizikoje ar socialinėje atskirtyje nuo 32,3 proc. – 2014 m iki 40,1 proc. – 2018 m. ir šis rodiklis yra didžiausias Lietuvoje (Lietuvoje šis rodiklis per atitinkamą laikotarpį padidėjo nuo 27,3 proc. iki 28,3 proc.).</t>
  </si>
  <si>
    <t xml:space="preserve">Didelis socialinio būsto trūkumas.</t>
  </si>
  <si>
    <t xml:space="preserve">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</si>
  <si>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 xml:space="preserve">Susidėvėjusi gatvių ir kelių tinklo infrastruktūra ir nesubalansuota miestų ir rajonų viešojo transporto infrastruktūra</t>
  </si>
  <si>
    <t xml:space="preserve">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</si>
  <si>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 xml:space="preserve">Neišplėtota dviračių takų miestų teritorijose sistema.</t>
  </si>
  <si>
    <t xml:space="preserve">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</si>
  <si>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 xml:space="preserve">Kaimo vietovėse yra nedidelis procentas kelių su pagerinta danga; didelę dalį vietinio susisiekimo maršrutų sudaro labai prastos kokybės žvyrkeliai. Prasta vietinių kelių būklė ir priežiūra.</t>
  </si>
  <si>
    <t xml:space="preserve">2018 m. bendras vietinės reikšmės kelių ilgis Utenos apskrityje sudarė 6206 km. Vietinių kelių su patobulinta danga Utenos apskrityje sudaro tik 9,93 proc. (616 km), žvyrkelių – 56,59 proc. (3512 km.) ir grunto keliai – 33,48 proc. (2078 km.).</t>
  </si>
  <si>
    <t xml:space="preserve">Gyvenamųjų kvartalų teritorijos nepritaikytos gyventojų poreikiams (būtina sutvarkyti įvažiavimus, nuvažiavimus, šaligatvius, pėsčiųjų takus, vaikų žaidimų aikšteles, automobilių stovėjimo aikšteles, lietaus nuotekas, apšvietimo infrastruktūros įrengimus)</t>
  </si>
  <si>
    <t xml:space="preserve">Pagal priemonę 07.1.1-CPVA-R-905 ,,Miestų kompleksinė plėtra" sukurtos arba atnaujintos atviros erdvės miestų vietovėse – 236 091 m2  ir pagal priemonę  07.1.1-CPVA-R-903 ,,Pereinamojo laikotarpio tikslinių teritorijų vystymas" – 63 806,93 m2.</t>
  </si>
  <si>
    <t xml:space="preserve">Susidėvėjusi ir nepakankamai išplėtota vandens tiekimo, nuotekų, šilumos tiekimo ir atliekų tvarkymo paslaugų sistema.</t>
  </si>
  <si>
    <t xml:space="preserve">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</si>
  <si>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 xml:space="preserve">Kaimo teritorijose žemos kokybės vanduo, geležies kiekis apie 10 kartų viršija leistiną normą.</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</si>
  <si>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</si>
  <si>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 xml:space="preserve">Susidėvėjusi   socialinių paslaugų, švietimo, kultūros, sporto ir sveikatos viešųjų paslaugų infrastruktūra ir nepakankamai sparčiai atnaujinama šių įstaigų materialinė bazė.</t>
  </si>
  <si>
    <t xml:space="preserve">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</si>
  <si>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 xml:space="preserve">Nepakankamas regiono įmonių verslumas ir konkurencingumas šalies ir užsienio rinkose. Vyrauja žemos pridėtinės vertės produkcijos gamyba.</t>
  </si>
  <si>
    <t xml:space="preserve">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</si>
  <si>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 xml:space="preserve">Neišplėtotas viešbučių tinklas, neišvystyta kurortinio gydymo, autoturizmo, dviračių turizmo ir vidaus vandenų turizmo infrastruktūra, maža pramogų pasiūla.</t>
  </si>
  <si>
    <t xml:space="preserve">Apgyvendinimo įstaigų skaičius 2019 m sumažėjo . iki 250 vnt. (2015 m. – 255 vnt.).</t>
  </si>
  <si>
    <t xml:space="preserve">Nepakankama turizmo informacijos ir marketingo veikla.</t>
  </si>
  <si>
    <t xml:space="preserve">Pagal priemonę ,,Savivaldybes jungiančių turizmo trasų ir turizmo maršrutų informacinės infrastruktūros plėtra" suplanuoti 3 projektai (iš jų 1 įgyvendinamas). Planuojama įrengti 184 ženklinimo infrastruktūros objektus.</t>
  </si>
  <si>
    <t xml:space="preserve">27.Didelis turizmo veiklos regione sezoniškumas.</t>
  </si>
  <si>
    <t xml:space="preserve">Dalies kultūrinio-istorinio paveldo objektų būklė yra bloga.</t>
  </si>
  <si>
    <t xml:space="preserve">Sutvarkyti, įrengti ir pritaikyti lankymui 2 gamtos ir kultūros paveldo objektai ir teritorijos. Numatomas apsilankymų remiamuose kultūros ir gamtos paveldo objektuose bei turistų traukos vietose skaičiaus padidėjimas iki  1400.</t>
  </si>
  <si>
    <t xml:space="preserve">Kaimo turizmo sodybų „smulkėjimo“ regione tendencija ir maža paslaugų įvairovė jose.</t>
  </si>
  <si>
    <t xml:space="preserve">Vietinių turistų nakvynių skaičius Utenos apskrityje 2018 m. –  461,6 tūkst. (sumažėjo 28,57 proc., lyginant su 2014 m.).</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</si>
  <si>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</si>
  <si>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 xml:space="preserve">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</si>
  <si>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 xml:space="preserve">Trūksta neformalaus švietimo programų vaikams, egzistuoja vaikų ir jaunimo laisvalaikio užimtumo problema.</t>
  </si>
  <si>
    <t xml:space="preserve">Įgyvendinami 2 projektai (Anykščių r. sav. ir Zarasų r. sav.). Planuojama atnaujinti 2 neformaliojo ugdymo įstaigas, kurių bendras investicijų vaikų priežiūros arba švietimo infrastruktūros pajėgumas – 685.</t>
  </si>
  <si>
    <t xml:space="preserve">Socialinės paslaugos sukoncentruotos miestuose, sunkiai prieinamos kaimiškose vietovėse.</t>
  </si>
  <si>
    <t xml:space="preserve">Įgyvendinami 3 projektai (Anykščių r. sav., Utenos r. sav. ir Visagino sav.) ir baigtas įgyvendinti 1 projektas (Zarasų r. sav.). Investicijas gavo 3 socialinių paslaugų infrastruktūros objektai. Investicijos skirtos 56 esančioms vietoms socialinių paslaugų gavėjams.</t>
  </si>
  <si>
    <t xml:space="preserve">Pirminės sveikatos priežiūros paslaugų trūkumas/neprieinamumas kaimiškose vietovėse.</t>
  </si>
  <si>
    <t xml:space="preserve">Įgyvendinti 2 projektai ir įgyvendinami 6 projektai. 7978 gyventojų turi galimybę pasinaudoti pagerintomis sveikatos priežiūros paslaugomis. </t>
  </si>
  <si>
    <t xml:space="preserve">Tobulinta viešųjų paslaugų kokybė.</t>
  </si>
  <si>
    <t xml:space="preserve">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</si>
  <si>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 xml:space="preserve">Nepakankamas atliekų rūšiavimas ir antrinių atliekų perdirbimas.</t>
  </si>
  <si>
    <t xml:space="preserve">Padidėjo sąvartynuose šalinamų  komunalinių atliekų dalis 57 proc. (planuota 35 proc., šalyje vidurkis 2018 m. –52,5 proc..).</t>
  </si>
  <si>
    <t xml:space="preserve"> Oro atmosferą teršia energetikos objektai (katilinės, kūrenamos kietu kuru) ir automobilių transportas.</t>
  </si>
  <si>
    <t xml:space="preserve">Teršalų kiekis 37,32 proc. didesnis už planuotą pasiekti.Visų teršalų išmetamų į atmosferą iš stacionarių taršos šaltinių, tonos (2018 m.) – 2064,29 (planuota ne daugiau 1500 tonų).</t>
  </si>
  <si>
    <t xml:space="preserve">Galimybės</t>
  </si>
  <si>
    <t xml:space="preserve">Galimybės išlieka be pokyčių.</t>
  </si>
  <si>
    <t xml:space="preserve">Grėsmės</t>
  </si>
  <si>
    <t xml:space="preserve">Vandens tiekimo įrenginių ir tinklų būklės spartus blogėjimas dėl nepakankamų investicijų, eksploatacinių išlaidų augimas pablogins geriamo vandens kokybę.</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</si>
  <si>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</si>
  <si>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 xml:space="preserve"> Rajoninių kelių būklės blogėjimas įtakos pramonės ir žemės ūkio, turizmo plėtrą.</t>
  </si>
  <si>
    <t xml:space="preserve">Įgyvendinti 2 projektai. Iš viso suplanuota įgyvendinti 14 projektų. Bendras naujai nutiestų kelių ilgis 0,24 km.,bendras rekonstruotų arba atnaujintų kelių ilgis 1,72 km. ir įdiegtos saugų eismų gerinančios ir aplinkosaugos priemonės 5 vnt.</t>
  </si>
  <si>
    <t xml:space="preserve"> Kultūros paveldo objektų praradimas  dėl nusidėvėjimo.</t>
  </si>
  <si>
    <t xml:space="preserve">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</si>
  <si>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 Aktyvi turizmo plėtra gali iš esmės paveikti kaimo gyvenimo būdą regione ir sunaikinti tebeegzistuojančias etnines tradicijas.</t>
  </si>
  <si>
    <t xml:space="preserve">Suplanuoti įgyvendinti 3 projektai (iš jų 1 įgyvendinamas). Planuojama įrengti 184 ženklinimo infrastruktūros objektus.</t>
  </si>
  <si>
    <t xml:space="preserve">13. Grėsmė, kad dėl blogo turistų srautų reguliavimo gali suprastėti aplinkos kokybė.</t>
  </si>
  <si>
    <t xml:space="preserve">14. Kiti turistiniai regionai aktyviai kuria konkurencingus turizmo produktus ir jiems aptarnauti reikalingą infrastruktūrą.</t>
  </si>
  <si>
    <t xml:space="preserve">* Veiksnių pokyčiai per ataskaitinį laikotarpį, regiono plėtros plano įgyvendinimo įtaka veiksnių pokyčiams.</t>
  </si>
  <si>
    <t xml:space="preserve">5 priedas</t>
  </si>
  <si>
    <t xml:space="preserve">2 lentelė. Regiono plėtros plano įgyvendinimo rezultatai.</t>
  </si>
  <si>
    <t xml:space="preserve">Nr.</t>
  </si>
  <si>
    <t xml:space="preserve">Prioritetas, tikslas, uždavinys, priemonė</t>
  </si>
  <si>
    <t xml:space="preserve">Vertinimo kriterijus</t>
  </si>
  <si>
    <t xml:space="preserve">Priemonei įgyvendinti numatytos lėšos (Eur)</t>
  </si>
  <si>
    <t xml:space="preserve">Priemonių įgyvendinimas (Eur)</t>
  </si>
  <si>
    <t xml:space="preserve">Kodas</t>
  </si>
  <si>
    <t xml:space="preserve">Pavadinimas, mato vnt.</t>
  </si>
  <si>
    <t xml:space="preserve">Planuojama pasiekti  reikšmė</t>
  </si>
  <si>
    <t xml:space="preserve">Pasiekta  reikšmė</t>
  </si>
  <si>
    <t xml:space="preserve">Planuojamas skirti finansavimas (iš valstybės biudžeto, ES fondų ar kitų finansavimo šaltinių)</t>
  </si>
  <si>
    <t xml:space="preserve">Planuojamos skirti pareiškėjo / projekto vykdytojo  ir partnerio (-ių) lėšos</t>
  </si>
  <si>
    <t xml:space="preserve">Išmokėtas finansavimas (iš valstybės biudžeto, ES fondų ar kitų finansavimo šaltinių)</t>
  </si>
  <si>
    <t xml:space="preserve">Prioritettas; Didinti teritorinę sanglaudą regione</t>
  </si>
  <si>
    <t xml:space="preserve">1.1.   </t>
  </si>
  <si>
    <t xml:space="preserve">BVP gyventojui lyginant su Lietuvos vidurkiu , proc.</t>
  </si>
  <si>
    <t xml:space="preserve">info 2018 m.</t>
  </si>
  <si>
    <t xml:space="preserve">1.1.1.</t>
  </si>
  <si>
    <t xml:space="preserve">Uždavinys 1:  Kompleksiškai atnaujinti savivaldybių centrų ir kitų miestų (nuo 6 iki 100 tūkst. gyv.) viešąją infrastruktūrą  </t>
  </si>
  <si>
    <t xml:space="preserve">Užimtų gyventojų  indeksas tikslinėse teritorijose, proc. (lyginant su 2014 m.)</t>
  </si>
  <si>
    <t xml:space="preserve">2014 m-58,3 tūkst</t>
  </si>
  <si>
    <t xml:space="preserve">2018 m. 54.6</t>
  </si>
  <si>
    <t xml:space="preserve">   </t>
  </si>
  <si>
    <t xml:space="preserve">Užimtų gyventojų  indeksas tikslinėse teritorijose, proc.(lyginant su 2014 m.)</t>
  </si>
  <si>
    <t xml:space="preserve">n.d.</t>
  </si>
  <si>
    <t xml:space="preserve">Išmetamų į atmosferą šiltnamio efektą sukeliančių dujų kiekis CO2 ekvivalentu mažėjimas (proc.) (lyginant su 2014 m.)</t>
  </si>
  <si>
    <t xml:space="preserve">1.2.1.</t>
  </si>
  <si>
    <t xml:space="preserve">Uždavinys 1:
Kompleksiškai modernizuoti kelių transporto infrastruktūrą 
</t>
  </si>
  <si>
    <t xml:space="preserve">Keleivių apyvartos kelių transportu, iš viso pagal reiso tipą indeksas, proc. (tūkst. keleivio km.)</t>
  </si>
  <si>
    <t xml:space="preserve">Kelių eismo įvykiuose žuvusiųjų skaičius, vnt.</t>
  </si>
  <si>
    <t xml:space="preserve">Veikiančių mažų ir vidutinių įmonių, vykdančių apgyvendinimo ir maitinimo paslaugų veiklą, indeksas, proc.(lyginant su 2016 m.)</t>
  </si>
  <si>
    <t xml:space="preserve">2006 m-1965</t>
  </si>
  <si>
    <t xml:space="preserve">2020m.-2125</t>
  </si>
  <si>
    <t xml:space="preserve">Rekonstruotų ir pritaikytų objektų kultūrinei meninei veiklai bei visuomenės kultūriniams poreikiams tenkinti, vnt.</t>
  </si>
  <si>
    <t xml:space="preserve">Sukurtų ir įdiegtų informacinių sistemų, vnt.</t>
  </si>
  <si>
    <t xml:space="preserve">Tikslas; darnaus išteklių naudojimo wskatinimas</t>
  </si>
  <si>
    <t xml:space="preserve">Visų teršalų išmetamų į atmosferą iš stacionarių taršos šaltinių, tonos (2018 m.)</t>
  </si>
  <si>
    <t xml:space="preserve">Atnaujintuose viešosios paskirties pastatuose sutaupyta energijos, MWh</t>
  </si>
  <si>
    <t xml:space="preserve">Utenos apskrities savivaldybių vandens tiekimo paslaugų prieinamumo rodiklių vidurkis, proc.</t>
  </si>
  <si>
    <t xml:space="preserve">85 (utena)</t>
  </si>
  <si>
    <t xml:space="preserve">M_83</t>
  </si>
  <si>
    <t xml:space="preserve">I_82</t>
  </si>
  <si>
    <t xml:space="preserve">A_92</t>
  </si>
  <si>
    <t xml:space="preserve">Utenos apskrities savivaldybių nuotekų tvarkymo paslaugų prieinamumo rodiklių vidurkis, proc.</t>
  </si>
  <si>
    <t xml:space="preserve">Sąvartynuose šalinamų  komunalinių atliekų dalis, proc.</t>
  </si>
  <si>
    <t xml:space="preserve">Nedarbo lygis lyginant su Lietuvos vidurkiu, proc</t>
  </si>
  <si>
    <t xml:space="preserve">2019 m LR-8,4</t>
  </si>
  <si>
    <t xml:space="preserve">2019 m. Ut apsk-11,7</t>
  </si>
  <si>
    <t xml:space="preserve">2020-02 LR-7,8</t>
  </si>
  <si>
    <t xml:space="preserve">2020-02 Uten apsk-12,5</t>
  </si>
  <si>
    <t xml:space="preserve">Pridėtinė vertė gamybos kainomis, tūkst. EUR (Pramonė, 2017 m.)</t>
  </si>
  <si>
    <t xml:space="preserve">Užimtieji, tūkst. Paslaugos (2018 m.)</t>
  </si>
  <si>
    <t xml:space="preserve">8,216 tukst-2014 m.</t>
  </si>
  <si>
    <t xml:space="preserve">is viso uzimtu-54,6 tukst</t>
  </si>
  <si>
    <t xml:space="preserve">Tiesioginės užsienio investicijos, tenkančios vienam gyventojui, EUR (2018 m.)</t>
  </si>
  <si>
    <t xml:space="preserve">Asmenys, kurie naudojasi informacinėmis technologijomis, proc.</t>
  </si>
  <si>
    <t xml:space="preserve">1-6 metų vaikų, ugdomų pagal veiksmų programą ERPF lėšomis atnaujintose ikimokyklinio ir priešmokyklinio ugdymo įstaigose, dalis (proc.)</t>
  </si>
  <si>
    <t xml:space="preserve">Bendrojo ugdymo mokinių, kurie mokosi bent už 280 tūkst. eurų pagal veiksmų programą ERFF lėšomis atnaujintose įstaigose (proc.)</t>
  </si>
  <si>
    <t xml:space="preserve">Neformaliojo ugdymo paslaugomis mokykloje ir kitur pasinaudojančių vaikų dalis, proc.</t>
  </si>
  <si>
    <t xml:space="preserve">Vidutinis Utenos apskrities savivaldybių indeksas palyginti su Lietuvos rajonų savivaldybių indeksų vidurkiu, proc.</t>
  </si>
  <si>
    <t xml:space="preserve">Mirtingumas nuo kraujotakos sistemos ligų indeksas 100000 gyv., proc.</t>
  </si>
  <si>
    <t xml:space="preserve">&lt; 7</t>
  </si>
  <si>
    <t xml:space="preserve">&gt;6,7</t>
  </si>
  <si>
    <t xml:space="preserve">2018 m_1110,4</t>
  </si>
  <si>
    <t xml:space="preserve">2014 m_1040,6</t>
  </si>
  <si>
    <t xml:space="preserve">Mirtingumas nuo piktybinių navikų indeksas 100000 gyv., proc. </t>
  </si>
  <si>
    <t xml:space="preserve">&gt;9,4</t>
  </si>
  <si>
    <t xml:space="preserve">2018 m_339,7</t>
  </si>
  <si>
    <t xml:space="preserve">2014 m_310,5</t>
  </si>
  <si>
    <t xml:space="preserve">Utena isn soc bustas</t>
  </si>
  <si>
    <t xml:space="preserve">laukianc+ isnam</t>
  </si>
  <si>
    <t xml:space="preserve">proc.</t>
  </si>
  <si>
    <t xml:space="preserve">Visaginas isn soc bustas</t>
  </si>
  <si>
    <t xml:space="preserve">Ignalina isn soc bustas</t>
  </si>
  <si>
    <t xml:space="preserve">Moletai isn soc bustas</t>
  </si>
  <si>
    <t xml:space="preserve">Anyksciai isn soc bustas</t>
  </si>
  <si>
    <t xml:space="preserve">Zarasai isn soc bustas</t>
  </si>
  <si>
    <t xml:space="preserve">Asmenų (šeimų), kuriems išnuomotas savivaldybės socialinis būstas, dalis nuo visų socialinio būsto nuomos laukiančių asmenų (šeimų), proc.</t>
  </si>
  <si>
    <t xml:space="preserve">Ignalina_1</t>
  </si>
  <si>
    <t xml:space="preserve">Moletai 1</t>
  </si>
  <si>
    <t xml:space="preserve">Visaginas 1</t>
  </si>
  <si>
    <t xml:space="preserve">Naujų kultūros paslaugų skaičius, vnt.</t>
  </si>
  <si>
    <t xml:space="preserve">„Tėvų ir vaiko“ skaityklą. Skaitykla bus pritaikyta jaunų šeimų informaciniams poreikiams bei bibliotekinei veiklai.</t>
  </si>
  <si>
    <t xml:space="preserve">  kultūrinių paslaugos  organizuojant kultūrines veiklas lauke</t>
  </si>
  <si>
    <t xml:space="preserve"> buvusios mokyklos pastate naujos  kultūros paslaugos</t>
  </si>
  <si>
    <t xml:space="preserve">Anyksciai</t>
  </si>
  <si>
    <t xml:space="preserve">Ignalina</t>
  </si>
  <si>
    <t xml:space="preserve">Moletai</t>
  </si>
  <si>
    <t xml:space="preserve">Utena</t>
  </si>
  <si>
    <t xml:space="preserve">Visaginas</t>
  </si>
  <si>
    <t xml:space="preserve">Zarasai</t>
  </si>
  <si>
    <t xml:space="preserve">Savivaldybių tarybų rinkimuose dalyvavusių rinkėjų skaičius, palyginti su visų rinkėjų skaičiumi, proc.</t>
  </si>
</sst>
</file>

<file path=xl/styles.xml><?xml version="1.0" encoding="utf-8"?>
<styleSheet xmlns="http://schemas.openxmlformats.org/spreadsheetml/2006/main">
  <numFmts count="8">
    <numFmt numFmtId="164" formatCode="General"/>
    <numFmt numFmtId="165" formatCode="General"/>
    <numFmt numFmtId="166" formatCode="0.00"/>
    <numFmt numFmtId="167" formatCode="0"/>
    <numFmt numFmtId="168" formatCode="0.000"/>
    <numFmt numFmtId="169" formatCode="#,##0.00"/>
    <numFmt numFmtId="170" formatCode="0.0000"/>
    <numFmt numFmtId="171" formatCode="#,##0"/>
  </numFmts>
  <fonts count="49">
    <font>
      <sz val="11"/>
      <color rgb="FF000000"/>
      <name val="Calibri"/>
      <family val="2"/>
      <charset val="186"/>
    </font>
    <font>
      <sz val="10"/>
      <name val="Arial"/>
      <family val="0"/>
    </font>
    <font>
      <sz val="10"/>
      <name val="Arial"/>
      <family val="0"/>
    </font>
    <font>
      <sz val="10"/>
      <name val="Arial"/>
      <family val="0"/>
    </font>
    <font>
      <sz val="10"/>
      <name val="Arial"/>
      <family val="2"/>
      <charset val="186"/>
    </font>
    <font>
      <sz val="11"/>
      <name val="Calibri"/>
      <family val="2"/>
      <charset val="186"/>
    </font>
    <font>
      <sz val="12"/>
      <name val="Times New Roman"/>
      <family val="1"/>
      <charset val="186"/>
    </font>
    <font>
      <sz val="12"/>
      <color rgb="FF000000"/>
      <name val="Times New Roman"/>
      <family val="1"/>
      <charset val="186"/>
    </font>
    <font>
      <b val="true"/>
      <sz val="12"/>
      <name val="Times New Roman"/>
      <family val="1"/>
      <charset val="186"/>
    </font>
    <font>
      <b val="true"/>
      <sz val="9"/>
      <name val="Times New Roman"/>
      <family val="1"/>
      <charset val="186"/>
    </font>
    <font>
      <b val="true"/>
      <sz val="8"/>
      <name val="Times New Roman"/>
      <family val="1"/>
      <charset val="186"/>
    </font>
    <font>
      <b val="true"/>
      <sz val="10"/>
      <name val="Times New Roman"/>
      <family val="1"/>
      <charset val="186"/>
    </font>
    <font>
      <sz val="9"/>
      <name val="Times New Roman"/>
      <family val="1"/>
      <charset val="186"/>
    </font>
    <font>
      <sz val="10"/>
      <name val="Times New Roman"/>
      <family val="1"/>
      <charset val="186"/>
    </font>
    <font>
      <b val="true"/>
      <sz val="10"/>
      <name val="Times New Roman"/>
      <family val="1"/>
      <charset val="1"/>
    </font>
    <font>
      <sz val="10"/>
      <color rgb="FFFF0000"/>
      <name val="Times New Roman"/>
      <family val="1"/>
      <charset val="186"/>
    </font>
    <font>
      <strike val="true"/>
      <sz val="10"/>
      <name val="Times New Roman"/>
      <family val="1"/>
      <charset val="186"/>
    </font>
    <font>
      <b val="true"/>
      <sz val="10"/>
      <color rgb="FF000000"/>
      <name val="Times New Roman"/>
      <family val="1"/>
      <charset val="186"/>
    </font>
    <font>
      <sz val="11"/>
      <color rgb="FFFFFFFF"/>
      <name val="Calibri"/>
      <family val="2"/>
      <charset val="186"/>
    </font>
    <font>
      <sz val="11"/>
      <color rgb="FFFF0000"/>
      <name val="Calibri"/>
      <family val="2"/>
      <charset val="186"/>
    </font>
    <font>
      <i val="true"/>
      <sz val="10"/>
      <name val="Times New Roman"/>
      <family val="1"/>
      <charset val="186"/>
    </font>
    <font>
      <b val="true"/>
      <sz val="10"/>
      <color rgb="FF000000"/>
      <name val="Calibri"/>
      <family val="2"/>
      <charset val="186"/>
    </font>
    <font>
      <sz val="9"/>
      <color rgb="FF000000"/>
      <name val="Tahoma"/>
      <family val="2"/>
      <charset val="1"/>
    </font>
    <font>
      <sz val="9"/>
      <color rgb="FF000000"/>
      <name val="Tahoma"/>
      <family val="0"/>
      <charset val="1"/>
    </font>
    <font>
      <b val="true"/>
      <sz val="9"/>
      <color rgb="FF000000"/>
      <name val="Times New Roman"/>
      <family val="1"/>
      <charset val="186"/>
    </font>
    <font>
      <b val="true"/>
      <i val="true"/>
      <sz val="10"/>
      <name val="Times New Roman"/>
      <family val="1"/>
      <charset val="186"/>
    </font>
    <font>
      <sz val="10"/>
      <color rgb="FFFFFFFF"/>
      <name val="Times New Roman"/>
      <family val="1"/>
      <charset val="186"/>
    </font>
    <font>
      <sz val="10"/>
      <name val="Times New Roman"/>
      <family val="1"/>
      <charset val="1"/>
    </font>
    <font>
      <strike val="true"/>
      <sz val="10"/>
      <color rgb="FFFF0000"/>
      <name val="Times New Roman"/>
      <family val="1"/>
      <charset val="186"/>
    </font>
    <font>
      <sz val="10"/>
      <color rgb="FF000000"/>
      <name val="Times New Roman"/>
      <family val="1"/>
      <charset val="186"/>
    </font>
    <font>
      <sz val="10"/>
      <color rgb="FF203864"/>
      <name val="Times New Roman"/>
      <family val="1"/>
      <charset val="186"/>
    </font>
    <font>
      <b val="true"/>
      <i val="true"/>
      <sz val="10"/>
      <color rgb="FF000000"/>
      <name val="Times New Roman"/>
      <family val="1"/>
      <charset val="186"/>
    </font>
    <font>
      <b val="true"/>
      <sz val="11"/>
      <color rgb="FF000000"/>
      <name val="Calibri"/>
      <family val="2"/>
      <charset val="186"/>
    </font>
    <font>
      <sz val="9"/>
      <name val="Times New Roman"/>
      <family val="1"/>
      <charset val="1"/>
    </font>
    <font>
      <strike val="true"/>
      <sz val="9"/>
      <name val="Times New Roman"/>
      <family val="1"/>
      <charset val="1"/>
    </font>
    <font>
      <sz val="9"/>
      <color rgb="FFFF0000"/>
      <name val="Times New Roman"/>
      <family val="1"/>
      <charset val="1"/>
    </font>
    <font>
      <b val="true"/>
      <sz val="10"/>
      <color rgb="FFD9D9D9"/>
      <name val="Times New Roman"/>
      <family val="1"/>
      <charset val="186"/>
    </font>
    <font>
      <sz val="10"/>
      <color rgb="FFDEEBF7"/>
      <name val="Times New Roman"/>
      <family val="1"/>
      <charset val="186"/>
    </font>
    <font>
      <sz val="11"/>
      <color rgb="FFDEEBF7"/>
      <name val="Calibri"/>
      <family val="2"/>
      <charset val="186"/>
    </font>
    <font>
      <b val="true"/>
      <i val="true"/>
      <sz val="10"/>
      <color rgb="FF000000"/>
      <name val="Calibri"/>
      <family val="2"/>
      <charset val="186"/>
    </font>
    <font>
      <sz val="11"/>
      <name val="Times New Roman"/>
      <family val="1"/>
      <charset val="186"/>
    </font>
    <font>
      <sz val="11"/>
      <color rgb="FF000000"/>
      <name val="Times New Roman"/>
      <family val="1"/>
      <charset val="186"/>
    </font>
    <font>
      <b val="true"/>
      <sz val="11"/>
      <color rgb="FFFFFFFF"/>
      <name val="Calibri"/>
      <family val="2"/>
      <charset val="186"/>
    </font>
    <font>
      <b val="true"/>
      <sz val="10"/>
      <color rgb="FFFFFFFF"/>
      <name val="Calibri"/>
      <family val="2"/>
      <charset val="186"/>
    </font>
    <font>
      <b val="true"/>
      <sz val="12"/>
      <color rgb="FF000000"/>
      <name val="Times New Roman"/>
      <family val="1"/>
      <charset val="186"/>
    </font>
    <font>
      <sz val="12"/>
      <color rgb="FF000000"/>
      <name val="Calibri"/>
      <family val="2"/>
      <charset val="186"/>
    </font>
    <font>
      <sz val="12"/>
      <color rgb="FFFFFFFF"/>
      <name val="Times New Roman"/>
      <family val="1"/>
      <charset val="186"/>
    </font>
    <font>
      <sz val="10"/>
      <color rgb="FFD9D9D9"/>
      <name val="Times New Roman"/>
      <family val="1"/>
      <charset val="186"/>
    </font>
    <font>
      <sz val="8"/>
      <color rgb="FFFFFFFF"/>
      <name val="Calibri"/>
      <family val="2"/>
      <charset val="186"/>
    </font>
  </fonts>
  <fills count="13">
    <fill>
      <patternFill patternType="none"/>
    </fill>
    <fill>
      <patternFill patternType="gray125"/>
    </fill>
    <fill>
      <patternFill patternType="solid">
        <fgColor rgb="FFAFABAB"/>
        <bgColor rgb="FF9999FF"/>
      </patternFill>
    </fill>
    <fill>
      <patternFill patternType="solid">
        <fgColor rgb="FFD0CECE"/>
        <bgColor rgb="FFD9D9D9"/>
      </patternFill>
    </fill>
    <fill>
      <patternFill patternType="solid">
        <fgColor rgb="FFD6DCE4"/>
        <bgColor rgb="FFD6DCE5"/>
      </patternFill>
    </fill>
    <fill>
      <patternFill patternType="solid">
        <fgColor rgb="FFDEEBF7"/>
        <bgColor rgb="FFEDEDED"/>
      </patternFill>
    </fill>
    <fill>
      <patternFill patternType="solid">
        <fgColor rgb="FFFFFFFF"/>
        <bgColor rgb="FFEDEDED"/>
      </patternFill>
    </fill>
    <fill>
      <patternFill patternType="solid">
        <fgColor rgb="FFFFFF00"/>
        <bgColor rgb="FFFFFF00"/>
      </patternFill>
    </fill>
    <fill>
      <patternFill patternType="solid">
        <fgColor rgb="FFD6DCE5"/>
        <bgColor rgb="FFD6DCE4"/>
      </patternFill>
    </fill>
    <fill>
      <patternFill patternType="solid">
        <fgColor rgb="FFD9D9D9"/>
        <bgColor rgb="FFD6DCE4"/>
      </patternFill>
    </fill>
    <fill>
      <patternFill patternType="solid">
        <fgColor rgb="FFE2F0D9"/>
        <bgColor rgb="FFEDEDED"/>
      </patternFill>
    </fill>
    <fill>
      <patternFill patternType="solid">
        <fgColor rgb="FFFFF2CC"/>
        <bgColor rgb="FFEDEDED"/>
      </patternFill>
    </fill>
    <fill>
      <patternFill patternType="solid">
        <fgColor rgb="FFEDEDED"/>
        <bgColor rgb="FFDEEBF7"/>
      </patternFill>
    </fill>
  </fills>
  <borders count="21">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right style="thin"/>
      <top style="thin"/>
      <bottom style="thin"/>
      <diagonal/>
    </border>
    <border diagonalUp="false" diagonalDown="false">
      <left style="medium"/>
      <right/>
      <top style="thin"/>
      <bottom style="thin"/>
      <diagonal/>
    </border>
    <border diagonalUp="false" diagonalDown="false">
      <left/>
      <right/>
      <top style="thin"/>
      <bottom style="thin"/>
      <diagonal/>
    </border>
    <border diagonalUp="false" diagonalDown="false">
      <left/>
      <right/>
      <top style="thin"/>
      <bottom/>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36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2" borderId="1" xfId="0" applyFont="true" applyBorder="true" applyAlignment="true" applyProtection="false">
      <alignment horizontal="general" vertical="center" textRotation="0" wrapText="true" indent="0" shrinkToFit="false"/>
      <protection locked="true" hidden="false"/>
    </xf>
    <xf numFmtId="164" fontId="11" fillId="3" borderId="1" xfId="0" applyFont="true" applyBorder="true" applyAlignment="true" applyProtection="false">
      <alignment horizontal="general" vertical="center" textRotation="0" wrapText="false" indent="0" shrinkToFit="false"/>
      <protection locked="true" hidden="false"/>
    </xf>
    <xf numFmtId="164" fontId="11" fillId="3" borderId="1" xfId="0" applyFont="true" applyBorder="true" applyAlignment="true" applyProtection="false">
      <alignment horizontal="general" vertical="center" textRotation="0" wrapText="true" indent="0" shrinkToFit="false"/>
      <protection locked="true" hidden="false"/>
    </xf>
    <xf numFmtId="164" fontId="11" fillId="4" borderId="1" xfId="0" applyFont="true" applyBorder="true" applyAlignment="true" applyProtection="false">
      <alignment horizontal="general" vertical="center" textRotation="0" wrapText="false" indent="0" shrinkToFit="false"/>
      <protection locked="true" hidden="false"/>
    </xf>
    <xf numFmtId="164" fontId="11" fillId="4" borderId="1" xfId="0" applyFont="true" applyBorder="true" applyAlignment="true" applyProtection="false">
      <alignment horizontal="general" vertical="center" textRotation="0" wrapText="true" indent="0" shrinkToFit="false"/>
      <protection locked="true" hidden="false"/>
    </xf>
    <xf numFmtId="164" fontId="13" fillId="5" borderId="1" xfId="0" applyFont="true" applyBorder="true" applyAlignment="true" applyProtection="false">
      <alignment horizontal="general" vertical="center" textRotation="0" wrapText="true" indent="0" shrinkToFit="false"/>
      <protection locked="true" hidden="false"/>
    </xf>
    <xf numFmtId="165" fontId="11" fillId="0" borderId="1" xfId="0" applyFont="true" applyBorder="true" applyAlignment="true" applyProtection="false">
      <alignment horizontal="general" vertical="center" textRotation="0" wrapText="true" indent="0" shrinkToFit="false"/>
      <protection locked="true" hidden="false"/>
    </xf>
    <xf numFmtId="164" fontId="12" fillId="0" borderId="1" xfId="0" applyFont="true" applyBorder="true" applyAlignment="true" applyProtection="false">
      <alignment horizontal="general" vertical="center" textRotation="0" wrapText="true" indent="0" shrinkToFit="false"/>
      <protection locked="true" hidden="false"/>
    </xf>
    <xf numFmtId="164" fontId="12" fillId="0" borderId="1"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general" vertical="top" textRotation="0" wrapText="true" indent="0" shrinkToFit="false"/>
      <protection locked="true" hidden="false"/>
    </xf>
    <xf numFmtId="164" fontId="13" fillId="0" borderId="1" xfId="0" applyFont="true" applyBorder="true" applyAlignment="true" applyProtection="false">
      <alignment horizontal="right" vertical="top" textRotation="0" wrapText="true" indent="0" shrinkToFit="false"/>
      <protection locked="true" hidden="false"/>
    </xf>
    <xf numFmtId="164" fontId="13" fillId="0" borderId="1" xfId="0" applyFont="true" applyBorder="true" applyAlignment="true" applyProtection="false">
      <alignment horizontal="general" vertical="top" textRotation="0" wrapText="true" indent="0" shrinkToFit="false"/>
      <protection locked="true" hidden="false"/>
    </xf>
    <xf numFmtId="164" fontId="13" fillId="0" borderId="1" xfId="0" applyFont="true" applyBorder="true" applyAlignment="true" applyProtection="false">
      <alignment horizontal="right" vertical="top"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6" fontId="13" fillId="0" borderId="1" xfId="0" applyFont="true" applyBorder="true" applyAlignment="true" applyProtection="false">
      <alignment horizontal="general" vertical="top" textRotation="0" wrapText="true" indent="0" shrinkToFit="false"/>
      <protection locked="true" hidden="false"/>
    </xf>
    <xf numFmtId="166" fontId="13" fillId="0" borderId="1" xfId="0" applyFont="tru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6" fontId="13" fillId="5" borderId="1" xfId="0" applyFont="true" applyBorder="true" applyAlignment="true" applyProtection="false">
      <alignment horizontal="general" vertical="center" textRotation="0" wrapText="true" indent="0" shrinkToFit="false"/>
      <protection locked="true" hidden="false"/>
    </xf>
    <xf numFmtId="165" fontId="14" fillId="0" borderId="1"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6" fontId="11" fillId="0" borderId="1"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right" vertical="center" textRotation="0" wrapText="true" indent="0" shrinkToFit="false"/>
      <protection locked="true" hidden="false"/>
    </xf>
    <xf numFmtId="167" fontId="13" fillId="0" borderId="1" xfId="0" applyFont="true" applyBorder="true" applyAlignment="true" applyProtection="false">
      <alignment horizontal="general" vertical="top" textRotation="0" wrapText="true" indent="0" shrinkToFit="false"/>
      <protection locked="true" hidden="false"/>
    </xf>
    <xf numFmtId="164" fontId="13" fillId="6" borderId="1" xfId="0" applyFont="true" applyBorder="true" applyAlignment="true" applyProtection="false">
      <alignment horizontal="general" vertical="center" textRotation="0" wrapText="true" indent="0" shrinkToFit="false"/>
      <protection locked="true" hidden="false"/>
    </xf>
    <xf numFmtId="164" fontId="13" fillId="6" borderId="1" xfId="0" applyFont="true" applyBorder="true" applyAlignment="true" applyProtection="false">
      <alignment horizontal="right" vertical="center" textRotation="0" wrapText="true" indent="0" shrinkToFit="false"/>
      <protection locked="true" hidden="false"/>
    </xf>
    <xf numFmtId="164" fontId="13" fillId="6" borderId="1" xfId="0" applyFont="true" applyBorder="true" applyAlignment="true" applyProtection="false">
      <alignment horizontal="general" vertical="top" textRotation="0" wrapText="true" indent="0" shrinkToFit="false"/>
      <protection locked="true" hidden="false"/>
    </xf>
    <xf numFmtId="166" fontId="13" fillId="6" borderId="1" xfId="0" applyFont="true" applyBorder="true" applyAlignment="true" applyProtection="false">
      <alignment horizontal="general" vertical="top" textRotation="0" wrapText="true" indent="0" shrinkToFit="false"/>
      <protection locked="true" hidden="false"/>
    </xf>
    <xf numFmtId="164" fontId="15" fillId="0" borderId="1" xfId="0" applyFont="true" applyBorder="true" applyAlignment="true" applyProtection="false">
      <alignment horizontal="general" vertical="top" textRotation="0" wrapText="true" indent="0" shrinkToFit="false"/>
      <protection locked="true" hidden="false"/>
    </xf>
    <xf numFmtId="165" fontId="15" fillId="0" borderId="1" xfId="0" applyFont="true" applyBorder="true" applyAlignment="true" applyProtection="false">
      <alignment horizontal="general" vertical="top" textRotation="0" wrapText="true" indent="0" shrinkToFit="false"/>
      <protection locked="true" hidden="false"/>
    </xf>
    <xf numFmtId="164" fontId="13" fillId="7" borderId="1" xfId="0" applyFont="true" applyBorder="true" applyAlignment="true" applyProtection="false">
      <alignment horizontal="general" vertical="center" textRotation="0" wrapText="true" indent="0" shrinkToFit="false"/>
      <protection locked="true" hidden="false"/>
    </xf>
    <xf numFmtId="164" fontId="13" fillId="7" borderId="1" xfId="0" applyFont="true" applyBorder="true" applyAlignment="true" applyProtection="false">
      <alignment horizontal="general" vertical="top" textRotation="0" wrapText="true" indent="0" shrinkToFit="false"/>
      <protection locked="true" hidden="false"/>
    </xf>
    <xf numFmtId="166" fontId="15" fillId="0" borderId="1" xfId="0" applyFont="true" applyBorder="true" applyAlignment="true" applyProtection="false">
      <alignment horizontal="general" vertical="top" textRotation="0" wrapText="true" indent="0" shrinkToFit="false"/>
      <protection locked="true" hidden="false"/>
    </xf>
    <xf numFmtId="164" fontId="16" fillId="0" borderId="1" xfId="0" applyFont="true" applyBorder="true" applyAlignment="true" applyProtection="false">
      <alignment horizontal="general" vertical="center" textRotation="0" wrapText="true" indent="0" shrinkToFit="false"/>
      <protection locked="true" hidden="false"/>
    </xf>
    <xf numFmtId="164" fontId="11" fillId="4" borderId="1" xfId="0" applyFont="true" applyBorder="true" applyAlignment="true" applyProtection="false">
      <alignment horizontal="general" vertical="top" textRotation="0" wrapText="true" indent="0" shrinkToFit="false"/>
      <protection locked="true" hidden="false"/>
    </xf>
    <xf numFmtId="165" fontId="11" fillId="0" borderId="1" xfId="0" applyFont="true" applyBorder="true" applyAlignment="true" applyProtection="false">
      <alignment horizontal="general" vertical="top" textRotation="0" wrapText="true" indent="0" shrinkToFit="false"/>
      <protection locked="true" hidden="false"/>
    </xf>
    <xf numFmtId="164" fontId="11" fillId="2" borderId="1" xfId="0" applyFont="true" applyBorder="true" applyAlignment="true" applyProtection="false">
      <alignment horizontal="general" vertical="top" textRotation="0" wrapText="true" indent="0" shrinkToFit="false"/>
      <protection locked="true" hidden="false"/>
    </xf>
    <xf numFmtId="164" fontId="11" fillId="3" borderId="1" xfId="0" applyFont="true" applyBorder="true" applyAlignment="true" applyProtection="false">
      <alignment horizontal="general" vertical="top" textRotation="0" wrapText="true" indent="0" shrinkToFit="false"/>
      <protection locked="true" hidden="false"/>
    </xf>
    <xf numFmtId="164" fontId="11" fillId="3" borderId="1" xfId="0" applyFont="true" applyBorder="true" applyAlignment="true" applyProtection="false">
      <alignment horizontal="general" vertical="top" textRotation="0" wrapText="false" indent="0" shrinkToFit="false"/>
      <protection locked="true" hidden="false"/>
    </xf>
    <xf numFmtId="164" fontId="17" fillId="3" borderId="1" xfId="0" applyFont="true" applyBorder="true" applyAlignment="true" applyProtection="false">
      <alignment horizontal="general" vertical="top" textRotation="0" wrapText="true" indent="0" shrinkToFit="false"/>
      <protection locked="true" hidden="false"/>
    </xf>
    <xf numFmtId="166" fontId="11" fillId="0" borderId="1" xfId="0" applyFont="true" applyBorder="true" applyAlignment="true" applyProtection="false">
      <alignment horizontal="general" vertical="top" textRotation="0" wrapText="true" indent="0" shrinkToFit="false"/>
      <protection locked="true" hidden="false"/>
    </xf>
    <xf numFmtId="166" fontId="5" fillId="0" borderId="0" xfId="0" applyFont="true" applyBorder="false" applyAlignment="false" applyProtection="false">
      <alignment horizontal="general" vertical="bottom" textRotation="0" wrapText="false" indent="0" shrinkToFit="false"/>
      <protection locked="true" hidden="false"/>
    </xf>
    <xf numFmtId="165" fontId="17" fillId="4" borderId="1" xfId="0" applyFont="true" applyBorder="true" applyAlignment="true" applyProtection="false">
      <alignment horizontal="general" vertical="top" textRotation="0" wrapText="false" indent="0" shrinkToFit="false"/>
      <protection locked="true" hidden="false"/>
    </xf>
    <xf numFmtId="165" fontId="17" fillId="4" borderId="1" xfId="0" applyFont="true" applyBorder="true" applyAlignment="true" applyProtection="false">
      <alignment horizontal="general" vertical="top" textRotation="0" wrapText="tru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6" fontId="18"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right" vertical="center" textRotation="0" wrapText="true" indent="0" shrinkToFit="false"/>
      <protection locked="true" hidden="false"/>
    </xf>
    <xf numFmtId="164" fontId="13" fillId="5" borderId="1" xfId="0" applyFont="true" applyBorder="true" applyAlignment="true" applyProtection="false">
      <alignment horizontal="general" vertical="top"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6" fontId="13" fillId="0" borderId="1" xfId="0" applyFont="true" applyBorder="true" applyAlignment="true" applyProtection="false">
      <alignment horizontal="right" vertical="center" textRotation="0" wrapText="true" indent="0" shrinkToFit="false"/>
      <protection locked="true" hidden="false"/>
    </xf>
    <xf numFmtId="164" fontId="13" fillId="2" borderId="1" xfId="0" applyFont="true" applyBorder="true" applyAlignment="true" applyProtection="false">
      <alignment horizontal="general" vertical="center" textRotation="0" wrapText="true" indent="0" shrinkToFit="false"/>
      <protection locked="true" hidden="false"/>
    </xf>
    <xf numFmtId="164" fontId="13" fillId="2" borderId="1" xfId="0" applyFont="true" applyBorder="true" applyAlignment="true" applyProtection="false">
      <alignment horizontal="general" vertical="top" textRotation="0" wrapText="true" indent="0"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9" fontId="21" fillId="0" borderId="0" xfId="0" applyFont="true" applyBorder="true" applyAlignment="false" applyProtection="false">
      <alignment horizontal="general" vertical="bottom" textRotation="0" wrapText="false" indent="0" shrinkToFit="false"/>
      <protection locked="true" hidden="false"/>
    </xf>
    <xf numFmtId="169" fontId="21" fillId="0" borderId="1" xfId="0" applyFont="true" applyBorder="true" applyAlignment="false" applyProtection="false">
      <alignment horizontal="general" vertical="bottom" textRotation="0" wrapText="fals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general" vertical="top" textRotation="0" wrapText="true" indent="0" shrinkToFit="false"/>
      <protection locked="true" hidden="false"/>
    </xf>
    <xf numFmtId="164" fontId="25" fillId="5" borderId="1"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8" fontId="18"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false">
      <alignment horizontal="general" vertical="top" textRotation="0" wrapText="true" indent="0" shrinkToFit="false"/>
      <protection locked="true" hidden="false"/>
    </xf>
    <xf numFmtId="166" fontId="18" fillId="0" borderId="0" xfId="0" applyFont="true" applyBorder="false" applyAlignment="false" applyProtection="false">
      <alignment horizontal="general" vertical="bottom" textRotation="0" wrapText="false" indent="0" shrinkToFit="false"/>
      <protection locked="true" hidden="false"/>
    </xf>
    <xf numFmtId="165" fontId="13" fillId="8" borderId="1" xfId="0" applyFont="true" applyBorder="true" applyAlignment="true" applyProtection="false">
      <alignment horizontal="general" vertical="center" textRotation="0" wrapText="true" indent="0" shrinkToFit="false"/>
      <protection locked="true" hidden="false"/>
    </xf>
    <xf numFmtId="164" fontId="18" fillId="0" borderId="1" xfId="0" applyFont="true" applyBorder="true" applyAlignment="false" applyProtection="false">
      <alignment horizontal="general" vertical="bottom" textRotation="0" wrapText="false" indent="0" shrinkToFit="false"/>
      <protection locked="true" hidden="false"/>
    </xf>
    <xf numFmtId="164" fontId="11" fillId="4" borderId="1" xfId="0" applyFont="true" applyBorder="true" applyAlignment="true" applyProtection="false">
      <alignment horizontal="general" vertical="top" textRotation="0" wrapText="false" indent="0" shrinkToFit="false"/>
      <protection locked="true" hidden="false"/>
    </xf>
    <xf numFmtId="165" fontId="11" fillId="5" borderId="1" xfId="0" applyFont="true" applyBorder="true" applyAlignment="true" applyProtection="false">
      <alignment horizontal="general" vertical="top" textRotation="0" wrapText="true" indent="0" shrinkToFit="false"/>
      <protection locked="true" hidden="false"/>
    </xf>
    <xf numFmtId="165" fontId="27" fillId="0" borderId="1" xfId="0" applyFont="true" applyBorder="true" applyAlignment="true" applyProtection="false">
      <alignment horizontal="general" vertical="top" textRotation="0" wrapText="true" indent="0" shrinkToFit="false"/>
      <protection locked="true" hidden="false"/>
    </xf>
    <xf numFmtId="165" fontId="25" fillId="5" borderId="1" xfId="0" applyFont="true" applyBorder="true" applyAlignment="true" applyProtection="false">
      <alignment horizontal="general" vertical="top" textRotation="0" wrapText="true" indent="0" shrinkToFit="false"/>
      <protection locked="true" hidden="false"/>
    </xf>
    <xf numFmtId="164" fontId="16" fillId="0" borderId="1" xfId="0" applyFont="true" applyBorder="true" applyAlignment="true" applyProtection="false">
      <alignment horizontal="general" vertical="top" textRotation="0" wrapText="true" indent="0" shrinkToFit="false"/>
      <protection locked="true" hidden="false"/>
    </xf>
    <xf numFmtId="166" fontId="16" fillId="0" borderId="1" xfId="0" applyFont="true" applyBorder="true" applyAlignment="true" applyProtection="false">
      <alignment horizontal="general" vertical="top" textRotation="0" wrapText="true" indent="0" shrinkToFit="false"/>
      <protection locked="true" hidden="false"/>
    </xf>
    <xf numFmtId="164" fontId="28" fillId="0" borderId="1" xfId="0" applyFont="true" applyBorder="true" applyAlignment="true" applyProtection="false">
      <alignment horizontal="general" vertical="center" textRotation="0" wrapText="true" indent="0" shrinkToFit="false"/>
      <protection locked="true" hidden="false"/>
    </xf>
    <xf numFmtId="164" fontId="19" fillId="0" borderId="1" xfId="0" applyFont="true" applyBorder="true" applyAlignment="false" applyProtection="false">
      <alignment horizontal="general" vertical="bottom" textRotation="0" wrapText="false" indent="0" shrinkToFit="false"/>
      <protection locked="true" hidden="false"/>
    </xf>
    <xf numFmtId="164" fontId="29" fillId="0" borderId="1" xfId="0" applyFont="true" applyBorder="true" applyAlignment="true" applyProtection="false">
      <alignment horizontal="general" vertical="top" textRotation="0" wrapText="true" indent="0" shrinkToFit="false"/>
      <protection locked="true" hidden="false"/>
    </xf>
    <xf numFmtId="164" fontId="30" fillId="0" borderId="1" xfId="0" applyFont="true" applyBorder="true" applyAlignment="true" applyProtection="false">
      <alignment horizontal="general" vertical="top" textRotation="0" wrapText="true" indent="0" shrinkToFit="false"/>
      <protection locked="true" hidden="false"/>
    </xf>
    <xf numFmtId="164" fontId="29" fillId="0" borderId="1" xfId="0" applyFont="true" applyBorder="true" applyAlignment="true" applyProtection="false">
      <alignment horizontal="general" vertical="top" textRotation="0" wrapText="true" indent="0" shrinkToFit="false"/>
      <protection locked="true" hidden="false"/>
    </xf>
    <xf numFmtId="170" fontId="18" fillId="0"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false" applyProtection="false">
      <alignment horizontal="general" vertical="bottom" textRotation="0" wrapText="false" indent="0" shrinkToFit="false"/>
      <protection locked="true" hidden="false"/>
    </xf>
    <xf numFmtId="165" fontId="29" fillId="5" borderId="1" xfId="0" applyFont="true" applyBorder="true" applyAlignment="true" applyProtection="false">
      <alignment horizontal="general" vertical="top" textRotation="0" wrapText="true" indent="0" shrinkToFit="false"/>
      <protection locked="true" hidden="false"/>
    </xf>
    <xf numFmtId="165" fontId="31" fillId="5" borderId="1" xfId="0" applyFont="true" applyBorder="true" applyAlignment="true" applyProtection="false">
      <alignment horizontal="general" vertical="top" textRotation="0" wrapText="true" indent="0" shrinkToFit="false"/>
      <protection locked="true" hidden="false"/>
    </xf>
    <xf numFmtId="165" fontId="17" fillId="2" borderId="1" xfId="0" applyFont="true" applyBorder="true" applyAlignment="true" applyProtection="false">
      <alignment horizontal="general" vertical="top" textRotation="0" wrapText="true" indent="0" shrinkToFit="false"/>
      <protection locked="true" hidden="false"/>
    </xf>
    <xf numFmtId="164" fontId="29" fillId="2" borderId="1" xfId="0" applyFont="true" applyBorder="true" applyAlignment="true" applyProtection="false">
      <alignment horizontal="general" vertical="top"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19" fillId="0" borderId="1" xfId="0" applyFont="true" applyBorder="true" applyAlignment="false" applyProtection="false">
      <alignment horizontal="general" vertical="bottom" textRotation="0" wrapText="false" indent="0" shrinkToFit="false"/>
      <protection locked="true" hidden="false"/>
    </xf>
    <xf numFmtId="164" fontId="26" fillId="0" borderId="1" xfId="0" applyFont="tru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3" fillId="0" borderId="2" xfId="0" applyFont="true" applyBorder="true" applyAlignment="true" applyProtection="false">
      <alignment horizontal="general" vertical="top" textRotation="0" wrapText="true" indent="0" shrinkToFit="false"/>
      <protection locked="true" hidden="false"/>
    </xf>
    <xf numFmtId="164" fontId="13" fillId="0" borderId="2" xfId="0" applyFont="true" applyBorder="true" applyAlignment="true" applyProtection="false">
      <alignment horizontal="general" vertical="top" textRotation="0" wrapText="true" indent="0" shrinkToFit="false"/>
      <protection locked="true" hidden="false"/>
    </xf>
    <xf numFmtId="165" fontId="17" fillId="4" borderId="1" xfId="0" applyFont="true" applyBorder="true" applyAlignment="true" applyProtection="false">
      <alignment horizontal="general" vertical="center" textRotation="0" wrapText="true" indent="0" shrinkToFit="false"/>
      <protection locked="true" hidden="false"/>
    </xf>
    <xf numFmtId="164" fontId="17" fillId="4" borderId="1" xfId="0" applyFont="true" applyBorder="true" applyAlignment="true" applyProtection="false">
      <alignment horizontal="general" vertical="center" textRotation="0" wrapText="false" indent="0" shrinkToFit="false"/>
      <protection locked="true" hidden="false"/>
    </xf>
    <xf numFmtId="164" fontId="29" fillId="0" borderId="1" xfId="0" applyFont="true" applyBorder="true" applyAlignment="true" applyProtection="false">
      <alignment horizontal="general" vertical="center" textRotation="0" wrapText="true" indent="0" shrinkToFit="false"/>
      <protection locked="true" hidden="false"/>
    </xf>
    <xf numFmtId="164" fontId="13" fillId="4" borderId="1" xfId="0" applyFont="true" applyBorder="true" applyAlignment="true" applyProtection="false">
      <alignment horizontal="general" vertical="top" textRotation="0" wrapText="true" indent="0" shrinkToFit="false"/>
      <protection locked="true" hidden="false"/>
    </xf>
    <xf numFmtId="164" fontId="28" fillId="0" borderId="1" xfId="0" applyFont="true" applyBorder="true" applyAlignment="true" applyProtection="false">
      <alignment horizontal="general" vertical="top" textRotation="0" wrapText="true" indent="0" shrinkToFit="false"/>
      <protection locked="true" hidden="false"/>
    </xf>
    <xf numFmtId="169" fontId="32"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2" fillId="9" borderId="1" xfId="0" applyFont="true" applyBorder="true" applyAlignment="true" applyProtection="false">
      <alignment horizontal="general" vertical="center" textRotation="0" wrapText="true" indent="0" shrinkToFit="false"/>
      <protection locked="true" hidden="false"/>
    </xf>
    <xf numFmtId="164" fontId="12" fillId="0" borderId="1" xfId="0" applyFont="true" applyBorder="true" applyAlignment="true" applyProtection="false">
      <alignment horizontal="left" vertical="top" textRotation="0" wrapText="true" indent="0" shrinkToFit="false"/>
      <protection locked="true" hidden="false"/>
    </xf>
    <xf numFmtId="165" fontId="13" fillId="3" borderId="1" xfId="0" applyFont="true" applyBorder="true" applyAlignment="true" applyProtection="false">
      <alignment horizontal="general" vertical="top" textRotation="0" wrapText="tru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5" fontId="29" fillId="5" borderId="1" xfId="0" applyFont="true" applyBorder="true" applyAlignment="true" applyProtection="false">
      <alignment horizontal="general" vertical="center" textRotation="0" wrapText="true" indent="0" shrinkToFit="false"/>
      <protection locked="true" hidden="false"/>
    </xf>
    <xf numFmtId="165" fontId="17" fillId="2" borderId="1" xfId="0" applyFont="true" applyBorder="true" applyAlignment="true" applyProtection="false">
      <alignment horizontal="general" vertical="center" textRotation="0" wrapText="true" indent="0" shrinkToFit="false"/>
      <protection locked="true" hidden="false"/>
    </xf>
    <xf numFmtId="165" fontId="17" fillId="3" borderId="1" xfId="0" applyFont="true" applyBorder="true" applyAlignment="true" applyProtection="false">
      <alignment horizontal="general" vertical="center" textRotation="0" wrapText="true" indent="0" shrinkToFit="false"/>
      <protection locked="true" hidden="false"/>
    </xf>
    <xf numFmtId="164" fontId="33" fillId="0" borderId="1" xfId="0" applyFont="true" applyBorder="true" applyAlignment="true" applyProtection="false">
      <alignment horizontal="left" vertical="top" textRotation="0" wrapText="true" indent="0" shrinkToFit="false"/>
      <protection locked="true" hidden="false"/>
    </xf>
    <xf numFmtId="165" fontId="29" fillId="3" borderId="1" xfId="0" applyFont="true" applyBorder="true" applyAlignment="true" applyProtection="false">
      <alignment horizontal="general" vertical="center" textRotation="0" wrapText="true" indent="0" shrinkToFit="false"/>
      <protection locked="true" hidden="false"/>
    </xf>
    <xf numFmtId="165" fontId="29" fillId="4" borderId="1"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9" fillId="0" borderId="1" xfId="20" applyFont="true" applyBorder="true" applyAlignment="true" applyProtection="false">
      <alignment horizontal="center" vertical="center" textRotation="0" wrapText="true" indent="0" shrinkToFit="false"/>
      <protection locked="true" hidden="false"/>
    </xf>
    <xf numFmtId="164" fontId="9" fillId="0" borderId="3" xfId="20" applyFont="true" applyBorder="true" applyAlignment="true" applyProtection="false">
      <alignment horizontal="center" vertical="center" textRotation="0" wrapText="true" indent="0" shrinkToFit="false"/>
      <protection locked="true" hidden="false"/>
    </xf>
    <xf numFmtId="167" fontId="36" fillId="4" borderId="1" xfId="0" applyFont="true" applyBorder="true" applyAlignment="true" applyProtection="false">
      <alignment horizontal="general" vertical="center" textRotation="0" wrapText="false" indent="0" shrinkToFit="false"/>
      <protection locked="true" hidden="false"/>
    </xf>
    <xf numFmtId="164" fontId="36" fillId="4" borderId="1" xfId="0" applyFont="true" applyBorder="true" applyAlignment="true" applyProtection="false">
      <alignment horizontal="general" vertical="center" textRotation="0" wrapText="true" indent="0" shrinkToFit="false"/>
      <protection locked="true" hidden="false"/>
    </xf>
    <xf numFmtId="164" fontId="37" fillId="5" borderId="1" xfId="0" applyFont="true" applyBorder="true" applyAlignment="true" applyProtection="false">
      <alignment horizontal="general" vertical="center" textRotation="0" wrapText="true" indent="0" shrinkToFit="false"/>
      <protection locked="true" hidden="false"/>
    </xf>
    <xf numFmtId="164" fontId="12" fillId="0" borderId="1" xfId="0" applyFont="true" applyBorder="true" applyAlignment="true" applyProtection="false">
      <alignment horizontal="general" vertical="top" textRotation="0" wrapText="true" indent="0" shrinkToFit="false"/>
      <protection locked="true" hidden="false"/>
    </xf>
    <xf numFmtId="165" fontId="12" fillId="0" borderId="1" xfId="0" applyFont="true" applyBorder="true" applyAlignment="true" applyProtection="false">
      <alignment horizontal="general" vertical="top" textRotation="0" wrapText="true" indent="0" shrinkToFit="false"/>
      <protection locked="true" hidden="false"/>
    </xf>
    <xf numFmtId="164" fontId="6" fillId="0" borderId="1" xfId="0" applyFont="true" applyBorder="true" applyAlignment="true" applyProtection="false">
      <alignment horizontal="general" vertical="top" textRotation="0" wrapText="true" indent="0" shrinkToFit="false"/>
      <protection locked="true" hidden="false"/>
    </xf>
    <xf numFmtId="164" fontId="5" fillId="0" borderId="1" xfId="0" applyFont="true" applyBorder="true" applyAlignment="true" applyProtection="false">
      <alignment horizontal="general" vertical="top" textRotation="0" wrapText="false" indent="0" shrinkToFit="false"/>
      <protection locked="true" hidden="false"/>
    </xf>
    <xf numFmtId="164" fontId="37" fillId="5" borderId="1" xfId="0" applyFont="true" applyBorder="true" applyAlignment="true" applyProtection="false">
      <alignment horizontal="general" vertical="top" textRotation="0" wrapText="true" indent="0" shrinkToFit="false"/>
      <protection locked="true" hidden="false"/>
    </xf>
    <xf numFmtId="164" fontId="5" fillId="6" borderId="0" xfId="0" applyFont="true" applyBorder="false" applyAlignment="false" applyProtection="false">
      <alignment horizontal="general" vertical="bottom" textRotation="0" wrapText="false" indent="0" shrinkToFit="false"/>
      <protection locked="true" hidden="false"/>
    </xf>
    <xf numFmtId="165" fontId="12" fillId="6" borderId="1" xfId="0" applyFont="true" applyBorder="true" applyAlignment="true" applyProtection="false">
      <alignment horizontal="general" vertical="center" textRotation="0" wrapText="true" indent="0" shrinkToFit="false"/>
      <protection locked="true" hidden="false"/>
    </xf>
    <xf numFmtId="164" fontId="19" fillId="6" borderId="0" xfId="0" applyFont="true" applyBorder="false" applyAlignment="false" applyProtection="false">
      <alignment horizontal="general" vertical="bottom"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5" fontId="14" fillId="0" borderId="1" xfId="0" applyFont="true" applyBorder="true" applyAlignment="true" applyProtection="false">
      <alignment horizontal="general" vertical="top" textRotation="0" wrapText="true" indent="0" shrinkToFit="false"/>
      <protection locked="true" hidden="false"/>
    </xf>
    <xf numFmtId="166" fontId="15" fillId="0" borderId="0" xfId="0" applyFont="true" applyBorder="true" applyAlignment="true" applyProtection="false">
      <alignment horizontal="general" vertical="center" textRotation="0" wrapText="true" indent="0" shrinkToFit="false"/>
      <protection locked="true" hidden="false"/>
    </xf>
    <xf numFmtId="164" fontId="19" fillId="0" borderId="0" xfId="0" applyFont="true" applyBorder="true" applyAlignment="false" applyProtection="false">
      <alignment horizontal="general" vertical="bottom" textRotation="0" wrapText="false" indent="0" shrinkToFit="false"/>
      <protection locked="true" hidden="false"/>
    </xf>
    <xf numFmtId="166" fontId="19" fillId="0" borderId="0" xfId="0" applyFont="true" applyBorder="false" applyAlignment="false" applyProtection="false">
      <alignment horizontal="general" vertical="bottom" textRotation="0" wrapText="false" indent="0" shrinkToFit="false"/>
      <protection locked="true" hidden="false"/>
    </xf>
    <xf numFmtId="167" fontId="13" fillId="0" borderId="1" xfId="0" applyFont="true" applyBorder="true" applyAlignment="true" applyProtection="false">
      <alignment horizontal="general" vertical="top" textRotation="0" wrapText="true" indent="0" shrinkToFit="false"/>
      <protection locked="true" hidden="false"/>
    </xf>
    <xf numFmtId="166" fontId="26"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false" applyProtection="false">
      <alignment horizontal="general" vertical="bottom" textRotation="0" wrapText="false" indent="0" shrinkToFit="false"/>
      <protection locked="true" hidden="false"/>
    </xf>
    <xf numFmtId="169" fontId="19" fillId="0" borderId="0" xfId="0" applyFont="true" applyBorder="false" applyAlignment="false" applyProtection="false">
      <alignment horizontal="general" vertical="bottom" textRotation="0" wrapText="false" indent="0" shrinkToFit="false"/>
      <protection locked="true" hidden="false"/>
    </xf>
    <xf numFmtId="169" fontId="13" fillId="0" borderId="1" xfId="0" applyFont="true" applyBorder="true" applyAlignment="true" applyProtection="false">
      <alignment horizontal="general" vertical="top" textRotation="0" wrapText="true" indent="0" shrinkToFit="false"/>
      <protection locked="true" hidden="false"/>
    </xf>
    <xf numFmtId="171" fontId="13"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7" fontId="11" fillId="0" borderId="1" xfId="0" applyFont="true" applyBorder="true" applyAlignment="true" applyProtection="false">
      <alignment horizontal="general" vertical="top" textRotation="0" wrapText="true" indent="0" shrinkToFit="false"/>
      <protection locked="true" hidden="false"/>
    </xf>
    <xf numFmtId="165" fontId="11" fillId="0" borderId="1" xfId="0" applyFont="true" applyBorder="true" applyAlignment="true" applyProtection="false">
      <alignment horizontal="general" vertical="top" textRotation="0" wrapText="true" indent="0" shrinkToFit="false"/>
      <protection locked="true" hidden="false"/>
    </xf>
    <xf numFmtId="169" fontId="13" fillId="6" borderId="1" xfId="0" applyFont="true" applyBorder="true" applyAlignment="true" applyProtection="false">
      <alignment horizontal="general" vertical="top"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8" fillId="6" borderId="0" xfId="0" applyFont="true" applyBorder="false" applyAlignment="false" applyProtection="false">
      <alignment horizontal="general" vertical="bottom" textRotation="0" wrapText="false" indent="0" shrinkToFit="false"/>
      <protection locked="true" hidden="false"/>
    </xf>
    <xf numFmtId="164" fontId="5" fillId="6" borderId="1" xfId="0" applyFont="true" applyBorder="true" applyAlignment="false" applyProtection="false">
      <alignment horizontal="general" vertical="bottom" textRotation="0" wrapText="false" indent="0" shrinkToFit="false"/>
      <protection locked="true" hidden="false"/>
    </xf>
    <xf numFmtId="169" fontId="5" fillId="0" borderId="1" xfId="0" applyFont="true" applyBorder="true" applyAlignment="true" applyProtection="false">
      <alignment horizontal="general" vertical="top" textRotation="0" wrapText="false" indent="0" shrinkToFit="false"/>
      <protection locked="true" hidden="false"/>
    </xf>
    <xf numFmtId="164" fontId="5" fillId="0" borderId="1" xfId="0" applyFont="true" applyBorder="true" applyAlignment="true" applyProtection="false">
      <alignment horizontal="general" vertical="top"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9" fontId="39" fillId="0" borderId="0" xfId="0" applyFont="true" applyBorder="true" applyAlignment="false" applyProtection="false">
      <alignment horizontal="general" vertical="bottom" textRotation="0" wrapText="false" indent="0" shrinkToFit="false"/>
      <protection locked="true" hidden="false"/>
    </xf>
    <xf numFmtId="164" fontId="40" fillId="0" borderId="0" xfId="0" applyFont="true" applyBorder="true" applyAlignment="true" applyProtection="false">
      <alignment horizontal="left" vertical="top" textRotation="0" wrapText="false" indent="0" shrinkToFit="false"/>
      <protection locked="true" hidden="false"/>
    </xf>
    <xf numFmtId="164" fontId="40" fillId="0" borderId="0" xfId="0" applyFont="true" applyBorder="true" applyAlignment="true" applyProtection="false">
      <alignment horizontal="left" vertical="top" textRotation="0" wrapText="tru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1" fillId="0" borderId="0"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false" applyProtection="false">
      <alignment horizontal="general" vertical="bottom" textRotation="0" wrapText="false" indent="0" shrinkToFit="false"/>
      <protection locked="true" hidden="false"/>
    </xf>
    <xf numFmtId="169" fontId="43" fillId="0" borderId="0" xfId="0" applyFont="tru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64" fontId="32" fillId="0" borderId="0" xfId="0" applyFont="true" applyBorder="false" applyAlignment="true" applyProtection="false">
      <alignment horizontal="center" vertical="bottom" textRotation="0" wrapText="false" indent="0" shrinkToFit="false"/>
      <protection locked="true" hidden="false"/>
    </xf>
    <xf numFmtId="164" fontId="32" fillId="8" borderId="0" xfId="0" applyFont="true" applyBorder="false" applyAlignment="true" applyProtection="false">
      <alignment horizontal="center" vertical="bottom" textRotation="0" wrapText="false" indent="0" shrinkToFit="false"/>
      <protection locked="true" hidden="false"/>
    </xf>
    <xf numFmtId="164" fontId="32" fillId="0" borderId="0" xfId="0" applyFont="true" applyBorder="false" applyAlignment="true" applyProtection="false">
      <alignment horizontal="center" vertical="bottom" textRotation="0" wrapText="false" indent="0" shrinkToFit="false"/>
      <protection locked="true" hidden="false"/>
    </xf>
    <xf numFmtId="164" fontId="32" fillId="10" borderId="0" xfId="0" applyFont="true" applyBorder="false" applyAlignment="true" applyProtection="false">
      <alignment horizontal="center" vertical="bottom" textRotation="0" wrapText="false" indent="0" shrinkToFit="false"/>
      <protection locked="true" hidden="false"/>
    </xf>
    <xf numFmtId="164" fontId="32" fillId="11" borderId="0" xfId="0" applyFont="true" applyBorder="fals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17" fillId="0" borderId="4" xfId="0" applyFont="true" applyBorder="true" applyAlignment="true" applyProtection="false">
      <alignment horizontal="center" vertical="center" textRotation="0" wrapText="true" indent="0" shrinkToFit="false"/>
      <protection locked="true" hidden="false"/>
    </xf>
    <xf numFmtId="164" fontId="24" fillId="0" borderId="5" xfId="0" applyFont="true" applyBorder="true" applyAlignment="true" applyProtection="false">
      <alignment horizontal="center" vertical="center" textRotation="0" wrapText="true" indent="0" shrinkToFit="false"/>
      <protection locked="true" hidden="false"/>
    </xf>
    <xf numFmtId="164" fontId="24" fillId="0" borderId="6" xfId="0" applyFont="true" applyBorder="true" applyAlignment="true" applyProtection="false">
      <alignment horizontal="center" vertical="center" textRotation="0" wrapText="true" indent="0" shrinkToFit="false"/>
      <protection locked="true" hidden="false"/>
    </xf>
    <xf numFmtId="164" fontId="24" fillId="0" borderId="7" xfId="0" applyFont="true" applyBorder="true" applyAlignment="true" applyProtection="false">
      <alignment horizontal="center" vertical="center" textRotation="0" wrapText="true" indent="0" shrinkToFit="false"/>
      <protection locked="true" hidden="false"/>
    </xf>
    <xf numFmtId="164" fontId="24" fillId="0" borderId="8" xfId="0" applyFont="true" applyBorder="true" applyAlignment="true" applyProtection="false">
      <alignment horizontal="center" vertical="center" textRotation="0" wrapText="true" indent="0" shrinkToFit="false"/>
      <protection locked="true" hidden="false"/>
    </xf>
    <xf numFmtId="164" fontId="11" fillId="2" borderId="3" xfId="0" applyFont="true" applyBorder="true" applyAlignment="true" applyProtection="false">
      <alignment horizontal="general" vertical="center" textRotation="0" wrapText="true" indent="0" shrinkToFit="false"/>
      <protection locked="true" hidden="false"/>
    </xf>
    <xf numFmtId="164" fontId="6" fillId="2" borderId="9" xfId="0" applyFont="true" applyBorder="true" applyAlignment="true" applyProtection="false">
      <alignment horizontal="general" vertical="top" textRotation="0" wrapText="true" indent="0" shrinkToFit="false"/>
      <protection locked="true" hidden="false"/>
    </xf>
    <xf numFmtId="164" fontId="6" fillId="2" borderId="2" xfId="0" applyFont="true" applyBorder="true" applyAlignment="true" applyProtection="false">
      <alignment horizontal="general" vertical="top" textRotation="0" wrapText="true" indent="0" shrinkToFit="false"/>
      <protection locked="true" hidden="false"/>
    </xf>
    <xf numFmtId="164" fontId="6" fillId="2" borderId="10" xfId="0" applyFont="true" applyBorder="true" applyAlignment="true" applyProtection="false">
      <alignment horizontal="general" vertical="top" textRotation="0" wrapText="true" indent="0" shrinkToFit="false"/>
      <protection locked="true" hidden="false"/>
    </xf>
    <xf numFmtId="164" fontId="13" fillId="2" borderId="9" xfId="0" applyFont="true" applyBorder="true" applyAlignment="true" applyProtection="false">
      <alignment horizontal="general" vertical="center" textRotation="0" wrapText="true" indent="0" shrinkToFit="false"/>
      <protection locked="true" hidden="false"/>
    </xf>
    <xf numFmtId="164" fontId="13" fillId="2" borderId="2" xfId="0" applyFont="true" applyBorder="true" applyAlignment="true" applyProtection="false">
      <alignment horizontal="general" vertical="center" textRotation="0" wrapText="true" indent="0" shrinkToFit="false"/>
      <protection locked="true" hidden="false"/>
    </xf>
    <xf numFmtId="164" fontId="11" fillId="3" borderId="3" xfId="0" applyFont="true" applyBorder="true" applyAlignment="true" applyProtection="false">
      <alignment horizontal="general" vertical="center" textRotation="0" wrapText="true" indent="0" shrinkToFit="false"/>
      <protection locked="true" hidden="false"/>
    </xf>
    <xf numFmtId="164" fontId="11" fillId="3" borderId="11" xfId="0" applyFont="true" applyBorder="true" applyAlignment="true" applyProtection="false">
      <alignment horizontal="general" vertical="center" textRotation="0" wrapText="true" indent="0" shrinkToFit="false"/>
      <protection locked="true" hidden="false"/>
    </xf>
    <xf numFmtId="164" fontId="11" fillId="3" borderId="12" xfId="0" applyFont="true" applyBorder="true" applyAlignment="true" applyProtection="false">
      <alignment horizontal="general" vertical="center" textRotation="0" wrapText="true" indent="0" shrinkToFit="false"/>
      <protection locked="true" hidden="false"/>
    </xf>
    <xf numFmtId="164" fontId="11" fillId="4" borderId="3" xfId="0" applyFont="true" applyBorder="true" applyAlignment="true" applyProtection="false">
      <alignment horizontal="general" vertical="center" textRotation="0" wrapText="true" indent="0" shrinkToFit="false"/>
      <protection locked="true" hidden="false"/>
    </xf>
    <xf numFmtId="164" fontId="11" fillId="4" borderId="11" xfId="0" applyFont="true" applyBorder="true" applyAlignment="true" applyProtection="false">
      <alignment horizontal="general" vertical="center" textRotation="0" wrapText="true" indent="0" shrinkToFit="false"/>
      <protection locked="true" hidden="false"/>
    </xf>
    <xf numFmtId="164" fontId="11" fillId="4" borderId="12" xfId="0" applyFont="true" applyBorder="true" applyAlignment="true" applyProtection="false">
      <alignment horizontal="general" vertical="center" textRotation="0" wrapText="false" indent="0" shrinkToFit="false"/>
      <protection locked="true" hidden="false"/>
    </xf>
    <xf numFmtId="164" fontId="11" fillId="4" borderId="12" xfId="0" applyFont="true" applyBorder="true" applyAlignment="true" applyProtection="false">
      <alignment horizontal="general" vertical="center" textRotation="0" wrapText="true" indent="0" shrinkToFit="false"/>
      <protection locked="true" hidden="false"/>
    </xf>
    <xf numFmtId="164" fontId="11" fillId="4" borderId="11" xfId="0" applyFont="true" applyBorder="true" applyAlignment="true" applyProtection="false">
      <alignment horizontal="general" vertical="center" textRotation="0" wrapText="false" indent="0" shrinkToFit="false"/>
      <protection locked="true" hidden="false"/>
    </xf>
    <xf numFmtId="164" fontId="13" fillId="5" borderId="3" xfId="0" applyFont="true" applyBorder="true" applyAlignment="true" applyProtection="false">
      <alignment horizontal="general" vertical="center" textRotation="0" wrapText="true" indent="0" shrinkToFit="false"/>
      <protection locked="true" hidden="false"/>
    </xf>
    <xf numFmtId="164" fontId="13" fillId="5" borderId="11" xfId="0" applyFont="true" applyBorder="true" applyAlignment="true" applyProtection="false">
      <alignment horizontal="general" vertical="center" textRotation="0" wrapText="true" indent="0" shrinkToFit="false"/>
      <protection locked="true" hidden="false"/>
    </xf>
    <xf numFmtId="164" fontId="13" fillId="5" borderId="12" xfId="0" applyFont="true" applyBorder="true" applyAlignment="true" applyProtection="false">
      <alignment horizontal="general" vertical="center" textRotation="0" wrapText="true" indent="0" shrinkToFit="false"/>
      <protection locked="true" hidden="false"/>
    </xf>
    <xf numFmtId="164" fontId="13" fillId="0" borderId="3" xfId="0" applyFont="true" applyBorder="true" applyAlignment="true" applyProtection="false">
      <alignment horizontal="general" vertical="center" textRotation="0" wrapText="true" indent="0" shrinkToFit="false"/>
      <protection locked="true" hidden="false"/>
    </xf>
    <xf numFmtId="165" fontId="13" fillId="0" borderId="11" xfId="0" applyFont="true" applyBorder="true" applyAlignment="true" applyProtection="false">
      <alignment horizontal="general" vertical="top" textRotation="0" wrapText="true" indent="0" shrinkToFit="false"/>
      <protection locked="true" hidden="false"/>
    </xf>
    <xf numFmtId="164" fontId="13" fillId="0" borderId="12" xfId="0" applyFont="true" applyBorder="true" applyAlignment="true" applyProtection="false">
      <alignment horizontal="general" vertical="top" textRotation="0" wrapText="true" indent="0" shrinkToFit="false"/>
      <protection locked="true" hidden="false"/>
    </xf>
    <xf numFmtId="164" fontId="13" fillId="0" borderId="11" xfId="0" applyFont="true" applyBorder="true" applyAlignment="true" applyProtection="false">
      <alignment horizontal="general" vertical="top" textRotation="0" wrapText="true" indent="0" shrinkToFit="false"/>
      <protection locked="true" hidden="false"/>
    </xf>
    <xf numFmtId="164" fontId="13" fillId="0" borderId="12" xfId="0" applyFont="true" applyBorder="true" applyAlignment="true" applyProtection="false">
      <alignment horizontal="general" vertical="top" textRotation="0" wrapText="true" indent="0" shrinkToFit="false"/>
      <protection locked="true" hidden="false"/>
    </xf>
    <xf numFmtId="164" fontId="13" fillId="0" borderId="11" xfId="0" applyFont="true" applyBorder="true" applyAlignment="true" applyProtection="false">
      <alignment horizontal="general" vertical="center" textRotation="0" wrapText="true" indent="0" shrinkToFit="false"/>
      <protection locked="true" hidden="false"/>
    </xf>
    <xf numFmtId="164" fontId="5" fillId="0" borderId="11" xfId="0" applyFont="true" applyBorder="true" applyAlignment="false" applyProtection="false">
      <alignment horizontal="general" vertical="bottom" textRotation="0" wrapText="false" indent="0" shrinkToFit="false"/>
      <protection locked="true" hidden="false"/>
    </xf>
    <xf numFmtId="164" fontId="5" fillId="0" borderId="12" xfId="0" applyFont="true" applyBorder="true" applyAlignment="false" applyProtection="false">
      <alignment horizontal="general" vertical="bottom" textRotation="0" wrapText="false" indent="0" shrinkToFit="false"/>
      <protection locked="true" hidden="false"/>
    </xf>
    <xf numFmtId="166" fontId="18" fillId="0" borderId="12" xfId="0" applyFont="true" applyBorder="true" applyAlignment="false" applyProtection="false">
      <alignment horizontal="general" vertical="bottom" textRotation="0" wrapText="false" indent="0" shrinkToFit="false"/>
      <protection locked="true" hidden="false"/>
    </xf>
    <xf numFmtId="168" fontId="18" fillId="0" borderId="12" xfId="0" applyFont="true" applyBorder="true" applyAlignment="false" applyProtection="false">
      <alignment horizontal="general" vertical="bottom" textRotation="0" wrapText="false" indent="0" shrinkToFit="false"/>
      <protection locked="true" hidden="false"/>
    </xf>
    <xf numFmtId="164" fontId="5" fillId="0" borderId="12" xfId="0" applyFont="true" applyBorder="true" applyAlignment="false" applyProtection="false">
      <alignment horizontal="general" vertical="bottom" textRotation="0" wrapText="false" indent="0" shrinkToFit="false"/>
      <protection locked="true" hidden="false"/>
    </xf>
    <xf numFmtId="166" fontId="18" fillId="0" borderId="12" xfId="0" applyFont="true" applyBorder="true" applyAlignment="false" applyProtection="false">
      <alignment horizontal="general" vertical="bottom" textRotation="0" wrapText="false" indent="0" shrinkToFit="false"/>
      <protection locked="true" hidden="false"/>
    </xf>
    <xf numFmtId="166" fontId="19" fillId="0" borderId="12" xfId="0" applyFont="true" applyBorder="true" applyAlignment="false" applyProtection="false">
      <alignment horizontal="general" vertical="bottom" textRotation="0" wrapText="false" indent="0" shrinkToFit="false"/>
      <protection locked="true" hidden="false"/>
    </xf>
    <xf numFmtId="164" fontId="13" fillId="0" borderId="3" xfId="0" applyFont="true" applyBorder="true" applyAlignment="true" applyProtection="false">
      <alignment horizontal="general" vertical="center" textRotation="0" wrapText="true" indent="0" shrinkToFit="false"/>
      <protection locked="true" hidden="false"/>
    </xf>
    <xf numFmtId="164" fontId="13" fillId="0" borderId="4" xfId="0" applyFont="true" applyBorder="true" applyAlignment="true" applyProtection="false">
      <alignment horizontal="general" vertical="center" textRotation="0" wrapText="true" indent="0" shrinkToFit="false"/>
      <protection locked="true" hidden="false"/>
    </xf>
    <xf numFmtId="164" fontId="13" fillId="0" borderId="4" xfId="0" applyFont="true" applyBorder="true" applyAlignment="true" applyProtection="false">
      <alignment horizontal="general" vertical="top" textRotation="0" wrapText="true" indent="0" shrinkToFit="false"/>
      <protection locked="true" hidden="false"/>
    </xf>
    <xf numFmtId="164" fontId="13" fillId="5" borderId="13" xfId="0" applyFont="true" applyBorder="true" applyAlignment="true" applyProtection="false">
      <alignment horizontal="general" vertical="center" textRotation="0" wrapText="true" indent="0" shrinkToFit="false"/>
      <protection locked="true" hidden="false"/>
    </xf>
    <xf numFmtId="164" fontId="13" fillId="0" borderId="12" xfId="0" applyFont="true" applyBorder="true" applyAlignment="true" applyProtection="false">
      <alignment horizontal="general" vertical="center" textRotation="0" wrapText="true" indent="0" shrinkToFit="false"/>
      <protection locked="true" hidden="false"/>
    </xf>
    <xf numFmtId="164" fontId="13" fillId="0" borderId="2" xfId="0" applyFont="true" applyBorder="true" applyAlignment="true" applyProtection="false">
      <alignment horizontal="general" vertical="center" textRotation="0" wrapText="true" indent="0" shrinkToFit="false"/>
      <protection locked="true" hidden="false"/>
    </xf>
    <xf numFmtId="164" fontId="13" fillId="0" borderId="12" xfId="0" applyFont="true" applyBorder="true" applyAlignment="true" applyProtection="false">
      <alignment horizontal="right" vertical="top" textRotation="0" wrapText="true" indent="0" shrinkToFit="false"/>
      <protection locked="true" hidden="false"/>
    </xf>
    <xf numFmtId="164" fontId="18" fillId="0" borderId="12" xfId="0" applyFont="true" applyBorder="true" applyAlignment="false" applyProtection="false">
      <alignment horizontal="general" vertical="bottom" textRotation="0" wrapText="false" indent="0" shrinkToFit="false"/>
      <protection locked="true" hidden="false"/>
    </xf>
    <xf numFmtId="166" fontId="5" fillId="0" borderId="12" xfId="0" applyFont="true" applyBorder="true" applyAlignment="false" applyProtection="false">
      <alignment horizontal="general" vertical="bottom" textRotation="0" wrapText="false" indent="0" shrinkToFit="false"/>
      <protection locked="true" hidden="false"/>
    </xf>
    <xf numFmtId="164" fontId="11" fillId="4" borderId="12" xfId="0" applyFont="true" applyBorder="true" applyAlignment="true" applyProtection="false">
      <alignment horizontal="general" vertical="top" textRotation="0" wrapText="true" indent="0" shrinkToFit="false"/>
      <protection locked="true" hidden="false"/>
    </xf>
    <xf numFmtId="164" fontId="13" fillId="5" borderId="12" xfId="0" applyFont="true" applyBorder="true" applyAlignment="true" applyProtection="false">
      <alignment horizontal="general" vertical="top" textRotation="0" wrapText="true" indent="0" shrinkToFit="false"/>
      <protection locked="true" hidden="false"/>
    </xf>
    <xf numFmtId="164" fontId="11" fillId="3" borderId="12" xfId="0" applyFont="true" applyBorder="true" applyAlignment="true" applyProtection="false">
      <alignment horizontal="general" vertical="top" textRotation="0" wrapText="true" indent="0" shrinkToFit="false"/>
      <protection locked="true" hidden="false"/>
    </xf>
    <xf numFmtId="166" fontId="13" fillId="0" borderId="12" xfId="0" applyFont="true" applyBorder="true" applyAlignment="true" applyProtection="false">
      <alignment horizontal="general" vertical="top" textRotation="0" wrapText="true" indent="0" shrinkToFit="false"/>
      <protection locked="true" hidden="false"/>
    </xf>
    <xf numFmtId="166" fontId="13" fillId="0" borderId="12" xfId="0" applyFont="true" applyBorder="true" applyAlignment="true" applyProtection="false">
      <alignment horizontal="general" vertical="top" textRotation="0" wrapText="true" indent="0" shrinkToFit="false"/>
      <protection locked="true" hidden="false"/>
    </xf>
    <xf numFmtId="164" fontId="13" fillId="0" borderId="3" xfId="0" applyFont="true" applyBorder="true" applyAlignment="true" applyProtection="false">
      <alignment horizontal="general" vertical="top" textRotation="0" wrapText="true" indent="0" shrinkToFit="false"/>
      <protection locked="true" hidden="false"/>
    </xf>
    <xf numFmtId="164" fontId="13" fillId="0" borderId="14" xfId="0" applyFont="true" applyBorder="true" applyAlignment="true" applyProtection="false">
      <alignment horizontal="general" vertical="top" textRotation="0" wrapText="true" indent="0" shrinkToFit="false"/>
      <protection locked="true" hidden="false"/>
    </xf>
    <xf numFmtId="164" fontId="13" fillId="0" borderId="4" xfId="0" applyFont="true" applyBorder="true" applyAlignment="true" applyProtection="false">
      <alignment horizontal="general" vertical="top" textRotation="0" wrapText="true" indent="0" shrinkToFit="false"/>
      <protection locked="true" hidden="false"/>
    </xf>
    <xf numFmtId="164" fontId="13" fillId="0" borderId="15" xfId="0" applyFont="true" applyBorder="true" applyAlignment="true" applyProtection="false">
      <alignment horizontal="general" vertical="top" textRotation="0" wrapText="true" indent="0" shrinkToFit="false"/>
      <protection locked="true" hidden="false"/>
    </xf>
    <xf numFmtId="164" fontId="11" fillId="4" borderId="12" xfId="0" applyFont="true" applyBorder="true" applyAlignment="true" applyProtection="false">
      <alignment horizontal="general" vertical="top" textRotation="0" wrapText="false" indent="0" shrinkToFit="false"/>
      <protection locked="true" hidden="false"/>
    </xf>
    <xf numFmtId="164" fontId="11" fillId="4" borderId="16" xfId="0" applyFont="true" applyBorder="true" applyAlignment="true" applyProtection="false">
      <alignment horizontal="general" vertical="top" textRotation="0" wrapText="false" indent="0" shrinkToFit="false"/>
      <protection locked="true" hidden="false"/>
    </xf>
    <xf numFmtId="164" fontId="13" fillId="5" borderId="16" xfId="0" applyFont="true" applyBorder="true" applyAlignment="true" applyProtection="false">
      <alignment horizontal="general" vertical="top" textRotation="0" wrapText="true" indent="0" shrinkToFit="false"/>
      <protection locked="true" hidden="false"/>
    </xf>
    <xf numFmtId="164" fontId="13" fillId="0" borderId="9" xfId="0" applyFont="true" applyBorder="true" applyAlignment="true" applyProtection="false">
      <alignment horizontal="general" vertical="top" textRotation="0" wrapText="true" indent="0" shrinkToFit="false"/>
      <protection locked="true" hidden="false"/>
    </xf>
    <xf numFmtId="164" fontId="13" fillId="0" borderId="10" xfId="0" applyFont="true" applyBorder="true" applyAlignment="true" applyProtection="false">
      <alignment horizontal="general" vertical="top" textRotation="0" wrapText="true" indent="0" shrinkToFit="false"/>
      <protection locked="true" hidden="false"/>
    </xf>
    <xf numFmtId="167" fontId="13" fillId="0" borderId="12" xfId="0" applyFont="true" applyBorder="true" applyAlignment="true" applyProtection="false">
      <alignment horizontal="general" vertical="top" textRotation="0" wrapText="true" indent="0" shrinkToFit="false"/>
      <protection locked="true" hidden="false"/>
    </xf>
    <xf numFmtId="164" fontId="13" fillId="0" borderId="16" xfId="0" applyFont="true" applyBorder="true" applyAlignment="true" applyProtection="false">
      <alignment horizontal="general" vertical="top" textRotation="0" wrapText="true" indent="0" shrinkToFit="false"/>
      <protection locked="true" hidden="false"/>
    </xf>
    <xf numFmtId="164" fontId="13" fillId="0" borderId="16" xfId="0" applyFont="true" applyBorder="true" applyAlignment="true" applyProtection="false">
      <alignment horizontal="general" vertical="center" textRotation="0" wrapText="true" indent="0" shrinkToFit="false"/>
      <protection locked="true" hidden="false"/>
    </xf>
    <xf numFmtId="164" fontId="5" fillId="0" borderId="16" xfId="0" applyFont="true" applyBorder="true" applyAlignment="false" applyProtection="false">
      <alignment horizontal="general" vertical="bottom" textRotation="0" wrapText="false" indent="0" shrinkToFit="false"/>
      <protection locked="true" hidden="false"/>
    </xf>
    <xf numFmtId="164" fontId="29" fillId="0" borderId="3" xfId="0" applyFont="true" applyBorder="true" applyAlignment="true" applyProtection="false">
      <alignment horizontal="general" vertical="center" textRotation="0" wrapText="true" indent="0" shrinkToFit="false"/>
      <protection locked="true" hidden="false"/>
    </xf>
    <xf numFmtId="164" fontId="29" fillId="0" borderId="12" xfId="0" applyFont="true" applyBorder="true" applyAlignment="true" applyProtection="false">
      <alignment horizontal="general" vertical="top" textRotation="0" wrapText="true" indent="0" shrinkToFit="false"/>
      <protection locked="true" hidden="false"/>
    </xf>
    <xf numFmtId="164" fontId="30" fillId="0" borderId="3" xfId="0" applyFont="true" applyBorder="true" applyAlignment="true" applyProtection="false">
      <alignment horizontal="general" vertical="center" textRotation="0" wrapText="true" indent="0" shrinkToFit="false"/>
      <protection locked="true" hidden="false"/>
    </xf>
    <xf numFmtId="164" fontId="29" fillId="0" borderId="12" xfId="0" applyFont="true" applyBorder="true" applyAlignment="true" applyProtection="false">
      <alignment horizontal="general" vertical="top" textRotation="0" wrapText="true" indent="0" shrinkToFit="false"/>
      <protection locked="true" hidden="false"/>
    </xf>
    <xf numFmtId="170" fontId="18" fillId="0" borderId="12" xfId="0" applyFont="true" applyBorder="true" applyAlignment="false" applyProtection="false">
      <alignment horizontal="general" vertical="bottom" textRotation="0" wrapText="false" indent="0" shrinkToFit="false"/>
      <protection locked="true" hidden="false"/>
    </xf>
    <xf numFmtId="164" fontId="18" fillId="0" borderId="12" xfId="0" applyFont="true" applyBorder="true" applyAlignment="false" applyProtection="false">
      <alignment horizontal="general" vertical="bottom" textRotation="0" wrapText="false" indent="0" shrinkToFit="false"/>
      <protection locked="true" hidden="false"/>
    </xf>
    <xf numFmtId="164" fontId="29" fillId="5" borderId="12" xfId="0" applyFont="true" applyBorder="true" applyAlignment="true" applyProtection="false">
      <alignment horizontal="general" vertical="top" textRotation="0" wrapText="true" indent="0" shrinkToFit="false"/>
      <protection locked="true" hidden="false"/>
    </xf>
    <xf numFmtId="164" fontId="15" fillId="0" borderId="3" xfId="0" applyFont="true" applyBorder="true" applyAlignment="true" applyProtection="false">
      <alignment horizontal="general" vertical="center" textRotation="0" wrapText="tru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4" fontId="29" fillId="0" borderId="3" xfId="0" applyFont="true" applyBorder="true" applyAlignment="true" applyProtection="false">
      <alignment horizontal="general" vertical="center" textRotation="0" wrapText="true" indent="0" shrinkToFit="false"/>
      <protection locked="true" hidden="false"/>
    </xf>
    <xf numFmtId="164" fontId="29" fillId="2" borderId="12" xfId="0" applyFont="true" applyBorder="true" applyAlignment="true" applyProtection="false">
      <alignment horizontal="general" vertical="top" textRotation="0" wrapText="true" indent="0" shrinkToFit="false"/>
      <protection locked="true" hidden="false"/>
    </xf>
    <xf numFmtId="164" fontId="13" fillId="2" borderId="3" xfId="0" applyFont="true" applyBorder="true" applyAlignment="true" applyProtection="false">
      <alignment horizontal="general" vertical="top" textRotation="0" wrapText="true" indent="0" shrinkToFit="false"/>
      <protection locked="true" hidden="false"/>
    </xf>
    <xf numFmtId="164" fontId="29" fillId="2" borderId="3" xfId="0" applyFont="true" applyBorder="true" applyAlignment="true" applyProtection="false">
      <alignment horizontal="general" vertical="top" textRotation="0" wrapText="true" indent="0" shrinkToFit="false"/>
      <protection locked="true" hidden="false"/>
    </xf>
    <xf numFmtId="164" fontId="17" fillId="3" borderId="12" xfId="0" applyFont="true" applyBorder="true" applyAlignment="true" applyProtection="false">
      <alignment horizontal="general" vertical="top" textRotation="0" wrapText="true" indent="0" shrinkToFit="false"/>
      <protection locked="true" hidden="false"/>
    </xf>
    <xf numFmtId="164" fontId="11" fillId="3" borderId="3" xfId="0" applyFont="true" applyBorder="true" applyAlignment="true" applyProtection="false">
      <alignment horizontal="general" vertical="top" textRotation="0" wrapText="true" indent="0" shrinkToFit="false"/>
      <protection locked="true" hidden="false"/>
    </xf>
    <xf numFmtId="164" fontId="17" fillId="3" borderId="3" xfId="0" applyFont="true" applyBorder="true" applyAlignment="true" applyProtection="false">
      <alignment horizontal="general" vertical="top" textRotation="0" wrapText="true" indent="0" shrinkToFit="false"/>
      <protection locked="true" hidden="false"/>
    </xf>
    <xf numFmtId="164" fontId="17" fillId="4" borderId="12" xfId="0" applyFont="true" applyBorder="true" applyAlignment="true" applyProtection="false">
      <alignment horizontal="general" vertical="top" textRotation="0" wrapText="true" indent="0" shrinkToFit="false"/>
      <protection locked="true" hidden="false"/>
    </xf>
    <xf numFmtId="164" fontId="11" fillId="4" borderId="3" xfId="0" applyFont="true" applyBorder="true" applyAlignment="true" applyProtection="false">
      <alignment horizontal="general" vertical="top" textRotation="0" wrapText="true" indent="0" shrinkToFit="false"/>
      <protection locked="true" hidden="false"/>
    </xf>
    <xf numFmtId="164" fontId="17" fillId="4" borderId="3" xfId="0" applyFont="true" applyBorder="true" applyAlignment="true" applyProtection="false">
      <alignment horizontal="general" vertical="top" textRotation="0" wrapText="true" indent="0" shrinkToFit="false"/>
      <protection locked="true" hidden="false"/>
    </xf>
    <xf numFmtId="164" fontId="13" fillId="5" borderId="3" xfId="0" applyFont="true" applyBorder="true" applyAlignment="true" applyProtection="false">
      <alignment horizontal="general" vertical="top" textRotation="0" wrapText="true" indent="0" shrinkToFit="false"/>
      <protection locked="true" hidden="false"/>
    </xf>
    <xf numFmtId="164" fontId="29" fillId="5" borderId="3" xfId="0" applyFont="true" applyBorder="true" applyAlignment="true" applyProtection="false">
      <alignment horizontal="general" vertical="top" textRotation="0" wrapText="true" indent="0" shrinkToFit="false"/>
      <protection locked="true" hidden="false"/>
    </xf>
    <xf numFmtId="164" fontId="17" fillId="4" borderId="12" xfId="0" applyFont="true" applyBorder="true" applyAlignment="true" applyProtection="false">
      <alignment horizontal="general" vertical="top" textRotation="0" wrapText="false" indent="0" shrinkToFit="false"/>
      <protection locked="true" hidden="false"/>
    </xf>
    <xf numFmtId="165" fontId="13" fillId="0" borderId="17" xfId="0" applyFont="true" applyBorder="true" applyAlignment="true" applyProtection="false">
      <alignment horizontal="general" vertical="top" textRotation="0" wrapText="true" indent="0" shrinkToFit="false"/>
      <protection locked="true" hidden="false"/>
    </xf>
    <xf numFmtId="165" fontId="13" fillId="0" borderId="16" xfId="0" applyFont="true" applyBorder="true" applyAlignment="true" applyProtection="false">
      <alignment horizontal="general" vertical="top" textRotation="0" wrapText="true" indent="0" shrinkToFit="false"/>
      <protection locked="true" hidden="false"/>
    </xf>
    <xf numFmtId="164" fontId="19" fillId="0" borderId="12" xfId="0" applyFont="true" applyBorder="true" applyAlignment="false" applyProtection="false">
      <alignment horizontal="general" vertical="bottom" textRotation="0" wrapText="false" indent="0" shrinkToFit="false"/>
      <protection locked="true" hidden="false"/>
    </xf>
    <xf numFmtId="164" fontId="13" fillId="0" borderId="3" xfId="0" applyFont="true" applyBorder="true" applyAlignment="true" applyProtection="false">
      <alignment horizontal="general" vertical="top" textRotation="0" wrapText="true" indent="0" shrinkToFit="false"/>
      <protection locked="true" hidden="false"/>
    </xf>
    <xf numFmtId="165" fontId="13" fillId="0" borderId="17" xfId="0" applyFont="true" applyBorder="true" applyAlignment="true" applyProtection="false">
      <alignment horizontal="general" vertical="top" textRotation="0" wrapText="true" indent="0" shrinkToFit="false"/>
      <protection locked="true" hidden="false"/>
    </xf>
    <xf numFmtId="164" fontId="13" fillId="0" borderId="12" xfId="0" applyFont="true" applyBorder="true" applyAlignment="true" applyProtection="false">
      <alignment horizontal="general" vertical="top" textRotation="0" wrapText="false" indent="0" shrinkToFit="false"/>
      <protection locked="true" hidden="false"/>
    </xf>
    <xf numFmtId="164" fontId="29" fillId="0" borderId="12" xfId="0" applyFont="true" applyBorder="true" applyAlignment="true" applyProtection="false">
      <alignment horizontal="right" vertical="top" textRotation="0" wrapText="true" indent="0" shrinkToFit="false"/>
      <protection locked="true" hidden="false"/>
    </xf>
    <xf numFmtId="165" fontId="13" fillId="0" borderId="18" xfId="0" applyFont="true" applyBorder="true" applyAlignment="true" applyProtection="false">
      <alignment horizontal="general" vertical="top" textRotation="0" wrapText="true" indent="0" shrinkToFit="false"/>
      <protection locked="true" hidden="false"/>
    </xf>
    <xf numFmtId="164" fontId="29" fillId="0" borderId="3" xfId="0" applyFont="true" applyBorder="true" applyAlignment="true" applyProtection="false">
      <alignment horizontal="center" vertical="center" textRotation="0" wrapText="true" indent="0" shrinkToFit="false"/>
      <protection locked="true" hidden="false"/>
    </xf>
    <xf numFmtId="165" fontId="29" fillId="0" borderId="17" xfId="0" applyFont="true" applyBorder="true" applyAlignment="true" applyProtection="false">
      <alignment horizontal="general" vertical="top" textRotation="0" wrapText="true" indent="0" shrinkToFit="false"/>
      <protection locked="true" hidden="false"/>
    </xf>
    <xf numFmtId="165" fontId="29" fillId="0" borderId="16" xfId="0" applyFont="true" applyBorder="true" applyAlignment="true" applyProtection="false">
      <alignment horizontal="general" vertical="top" textRotation="0" wrapText="true" indent="0" shrinkToFit="false"/>
      <protection locked="true" hidden="false"/>
    </xf>
    <xf numFmtId="164" fontId="17" fillId="4" borderId="12" xfId="0" applyFont="true" applyBorder="true" applyAlignment="true" applyProtection="false">
      <alignment horizontal="general" vertical="center" textRotation="0" wrapText="false" indent="0" shrinkToFit="false"/>
      <protection locked="true" hidden="false"/>
    </xf>
    <xf numFmtId="164" fontId="13" fillId="2" borderId="12" xfId="0" applyFont="true" applyBorder="true" applyAlignment="true" applyProtection="false">
      <alignment horizontal="general" vertical="top" textRotation="0" wrapText="true" indent="0" shrinkToFit="false"/>
      <protection locked="true" hidden="false"/>
    </xf>
    <xf numFmtId="164" fontId="16" fillId="0" borderId="3"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9" fillId="0" borderId="12" xfId="0" applyFont="true" applyBorder="true" applyAlignment="true" applyProtection="false">
      <alignment horizontal="general" vertical="center" textRotation="0" wrapText="true" indent="0" shrinkToFit="false"/>
      <protection locked="true" hidden="false"/>
    </xf>
    <xf numFmtId="164" fontId="13" fillId="0" borderId="12"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general" vertical="bottom" textRotation="0" wrapText="true" indent="0" shrinkToFit="false"/>
      <protection locked="true" hidden="false"/>
    </xf>
    <xf numFmtId="164" fontId="13" fillId="4" borderId="12" xfId="0" applyFont="true" applyBorder="true" applyAlignment="true" applyProtection="false">
      <alignment horizontal="general" vertical="top" textRotation="0" wrapText="true" indent="0" shrinkToFit="false"/>
      <protection locked="true" hidden="false"/>
    </xf>
    <xf numFmtId="164" fontId="29" fillId="0" borderId="3" xfId="0" applyFont="true" applyBorder="true" applyAlignment="true" applyProtection="false">
      <alignment horizontal="general" vertical="top" textRotation="0" wrapText="true" indent="0" shrinkToFit="false"/>
      <protection locked="true" hidden="false"/>
    </xf>
    <xf numFmtId="165" fontId="17" fillId="5" borderId="1" xfId="0" applyFont="true" applyBorder="true" applyAlignment="true" applyProtection="false">
      <alignment horizontal="general" vertical="top" textRotation="0" wrapText="true" indent="0" shrinkToFit="false"/>
      <protection locked="true" hidden="false"/>
    </xf>
    <xf numFmtId="164" fontId="13" fillId="0" borderId="11" xfId="0" applyFont="true" applyBorder="true" applyAlignment="true" applyProtection="false">
      <alignment horizontal="general"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4" fontId="13" fillId="0" borderId="1" xfId="0" applyFont="true" applyBorder="true" applyAlignment="true" applyProtection="false">
      <alignment horizontal="general" vertical="top" textRotation="0" wrapText="false" indent="0" shrinkToFit="false"/>
      <protection locked="true" hidden="false"/>
    </xf>
    <xf numFmtId="164" fontId="29" fillId="0" borderId="12" xfId="0" applyFont="true" applyBorder="true" applyAlignment="true" applyProtection="false">
      <alignment horizontal="center" vertical="center" textRotation="0" wrapText="true" indent="0" shrinkToFit="false"/>
      <protection locked="true" hidden="false"/>
    </xf>
    <xf numFmtId="169" fontId="32" fillId="0" borderId="0" xfId="0" applyFont="true" applyBorder="true" applyAlignment="false" applyProtection="false">
      <alignment horizontal="general" vertical="bottom" textRotation="0" wrapText="false" indent="0" shrinkToFit="false"/>
      <protection locked="true" hidden="false"/>
    </xf>
    <xf numFmtId="169" fontId="32" fillId="0" borderId="19"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4" fontId="42" fillId="0" borderId="20"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4" fontId="44" fillId="0" borderId="0" xfId="0" applyFont="true" applyBorder="true" applyAlignment="true" applyProtection="false">
      <alignment horizontal="center" vertical="bottom" textRotation="0" wrapText="false" indent="0" shrinkToFit="false"/>
      <protection locked="true" hidden="false"/>
    </xf>
    <xf numFmtId="164" fontId="44" fillId="0" borderId="20" xfId="0" applyFont="true" applyBorder="true" applyAlignment="true" applyProtection="false">
      <alignment horizontal="center" vertical="bottom" textRotation="0" wrapText="false" indent="0" shrinkToFit="false"/>
      <protection locked="true" hidden="false"/>
    </xf>
    <xf numFmtId="164" fontId="44" fillId="0" borderId="1" xfId="0" applyFont="true" applyBorder="true" applyAlignment="true" applyProtection="false">
      <alignment horizontal="center" vertical="bottom" textRotation="0" wrapText="false" indent="0" shrinkToFit="false"/>
      <protection locked="true" hidden="false"/>
    </xf>
    <xf numFmtId="164" fontId="44" fillId="0" borderId="16" xfId="0" applyFont="true" applyBorder="true" applyAlignment="true" applyProtection="false">
      <alignment horizontal="center" vertical="bottom" textRotation="0" wrapText="false" indent="0" shrinkToFit="false"/>
      <protection locked="true" hidden="false"/>
    </xf>
    <xf numFmtId="164" fontId="29" fillId="0" borderId="0" xfId="0" applyFont="true" applyBorder="true" applyAlignment="false" applyProtection="false">
      <alignment horizontal="general" vertical="bottom" textRotation="0" wrapText="false" indent="0" shrinkToFit="false"/>
      <protection locked="true" hidden="false"/>
    </xf>
    <xf numFmtId="164" fontId="44" fillId="0" borderId="1" xfId="0" applyFont="true" applyBorder="tru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general" vertical="top" textRotation="0" wrapText="true" indent="0" shrinkToFit="false"/>
      <protection locked="true" hidden="false"/>
    </xf>
    <xf numFmtId="166" fontId="18" fillId="0" borderId="0"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true" applyAlignment="false" applyProtection="false">
      <alignment horizontal="general" vertical="bottom" textRotation="0" wrapText="false" indent="0" shrinkToFit="false"/>
      <protection locked="true" hidden="false"/>
    </xf>
    <xf numFmtId="167" fontId="18"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top" textRotation="0" wrapText="true" indent="0" shrinkToFit="false"/>
      <protection locked="true" hidden="false"/>
    </xf>
    <xf numFmtId="164" fontId="45" fillId="0" borderId="1"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general" vertical="top" textRotation="0" wrapText="false" indent="0" shrinkToFit="false"/>
      <protection locked="true" hidden="false"/>
    </xf>
    <xf numFmtId="164" fontId="7" fillId="0" borderId="19" xfId="0" applyFont="true" applyBorder="true" applyAlignment="true" applyProtection="false">
      <alignment horizontal="general" vertical="bottom" textRotation="0" wrapText="true" indent="0" shrinkToFit="false"/>
      <protection locked="true" hidden="false"/>
    </xf>
    <xf numFmtId="164" fontId="45" fillId="0" borderId="0" xfId="0" applyFont="true" applyBorder="false" applyAlignment="false" applyProtection="false">
      <alignment horizontal="general" vertical="bottom" textRotation="0" wrapText="false" indent="0" shrinkToFit="false"/>
      <protection locked="true" hidden="false"/>
    </xf>
    <xf numFmtId="164" fontId="17" fillId="0"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general" vertical="top" textRotation="0" wrapText="tru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general" vertical="top" textRotation="0" wrapText="true" indent="0" shrinkToFit="false"/>
      <protection locked="true" hidden="false"/>
    </xf>
    <xf numFmtId="164" fontId="29" fillId="0" borderId="1" xfId="0" applyFont="true" applyBorder="true" applyAlignment="true" applyProtection="false">
      <alignment horizontal="general" vertical="center" textRotation="0" wrapText="true" indent="0" shrinkToFit="false"/>
      <protection locked="true" hidden="false"/>
    </xf>
    <xf numFmtId="164" fontId="29" fillId="9" borderId="1" xfId="0" applyFont="true" applyBorder="true" applyAlignment="true" applyProtection="false">
      <alignment horizontal="general" vertical="center" textRotation="0" wrapText="true" indent="0" shrinkToFit="false"/>
      <protection locked="true" hidden="false"/>
    </xf>
    <xf numFmtId="164" fontId="29" fillId="0" borderId="1" xfId="0" applyFont="true" applyBorder="true" applyAlignment="true" applyProtection="false">
      <alignment horizontal="justify" vertical="center" textRotation="0" wrapText="true" indent="0" shrinkToFit="false"/>
      <protection locked="true" hidden="false"/>
    </xf>
    <xf numFmtId="164" fontId="29" fillId="9" borderId="1" xfId="0" applyFont="true" applyBorder="true" applyAlignment="true" applyProtection="false">
      <alignment horizontal="justify" vertical="center" textRotation="0" wrapText="true" indent="0" shrinkToFit="false"/>
      <protection locked="true" hidden="false"/>
    </xf>
    <xf numFmtId="164" fontId="29" fillId="0" borderId="1" xfId="0" applyFont="true" applyBorder="true" applyAlignment="true" applyProtection="false">
      <alignment horizontal="justify" vertical="center" textRotation="0" wrapText="true" indent="0" shrinkToFit="false"/>
      <protection locked="true" hidden="false"/>
    </xf>
    <xf numFmtId="164" fontId="29" fillId="0" borderId="1"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29" fillId="9" borderId="1" xfId="0" applyFont="true" applyBorder="true" applyAlignment="true" applyProtection="false">
      <alignment horizontal="center" vertical="center" textRotation="0" wrapText="true" indent="0" shrinkToFit="false"/>
      <protection locked="true" hidden="false"/>
    </xf>
    <xf numFmtId="169" fontId="13" fillId="9" borderId="1" xfId="0" applyFont="true" applyBorder="true" applyAlignment="true" applyProtection="false">
      <alignment horizontal="center" vertical="center" textRotation="0" wrapText="true" indent="0" shrinkToFit="false"/>
      <protection locked="true" hidden="false"/>
    </xf>
    <xf numFmtId="164" fontId="29" fillId="9" borderId="1" xfId="0" applyFont="true" applyBorder="true" applyAlignment="true" applyProtection="false">
      <alignment horizontal="left" vertical="center" textRotation="0" wrapText="true" indent="0" shrinkToFit="false"/>
      <protection locked="true" hidden="false"/>
    </xf>
    <xf numFmtId="164" fontId="13" fillId="9" borderId="1"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false">
      <alignment horizontal="center" vertical="center" textRotation="0" wrapText="true" indent="0" shrinkToFit="false"/>
      <protection locked="true" hidden="false"/>
    </xf>
    <xf numFmtId="169" fontId="13" fillId="0" borderId="1" xfId="0" applyFont="true" applyBorder="true" applyAlignment="true" applyProtection="false">
      <alignment horizontal="center" vertical="center" textRotation="0" wrapText="true" indent="0" shrinkToFit="false"/>
      <protection locked="true" hidden="false"/>
    </xf>
    <xf numFmtId="169" fontId="13" fillId="0"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9" fontId="13" fillId="6" borderId="1" xfId="0" applyFont="true" applyBorder="true" applyAlignment="true" applyProtection="false">
      <alignment horizontal="center" vertical="center" textRotation="0" wrapText="true" indent="0" shrinkToFit="false"/>
      <protection locked="true" hidden="false"/>
    </xf>
    <xf numFmtId="165" fontId="29" fillId="6" borderId="1" xfId="0" applyFont="true" applyBorder="true" applyAlignment="true" applyProtection="false">
      <alignment horizontal="left" vertical="center" textRotation="0" wrapText="true" indent="0" shrinkToFit="false"/>
      <protection locked="true" hidden="false"/>
    </xf>
    <xf numFmtId="165" fontId="13" fillId="6" borderId="1" xfId="0" applyFont="true" applyBorder="true" applyAlignment="true" applyProtection="false">
      <alignment horizontal="center" vertical="center" textRotation="0" wrapText="true" indent="0" shrinkToFit="false"/>
      <protection locked="true" hidden="false"/>
    </xf>
    <xf numFmtId="164" fontId="13" fillId="9" borderId="1" xfId="0" applyFont="true" applyBorder="true" applyAlignment="true" applyProtection="false">
      <alignment horizontal="general" vertical="top" textRotation="0" wrapText="true" indent="0" shrinkToFit="false"/>
      <protection locked="true" hidden="false"/>
    </xf>
    <xf numFmtId="165" fontId="13" fillId="6" borderId="1" xfId="0" applyFont="true" applyBorder="true" applyAlignment="true" applyProtection="false">
      <alignment horizontal="left" vertical="center" textRotation="0" wrapText="true" indent="0" shrinkToFit="false"/>
      <protection locked="true" hidden="false"/>
    </xf>
    <xf numFmtId="164" fontId="13" fillId="9" borderId="1" xfId="0" applyFont="true" applyBorder="true" applyAlignment="true" applyProtection="false">
      <alignment horizontal="left" vertical="center" textRotation="0" wrapText="true" indent="0" shrinkToFit="false"/>
      <protection locked="true" hidden="false"/>
    </xf>
    <xf numFmtId="164" fontId="29" fillId="6" borderId="1" xfId="0" applyFont="true" applyBorder="true" applyAlignment="true" applyProtection="false">
      <alignment horizontal="center" vertical="center" textRotation="0" wrapText="true" indent="0" shrinkToFit="false"/>
      <protection locked="true" hidden="false"/>
    </xf>
    <xf numFmtId="166" fontId="13" fillId="6" borderId="1" xfId="0" applyFont="true" applyBorder="true" applyAlignment="true" applyProtection="false">
      <alignment horizontal="left" vertical="center" textRotation="0" wrapText="true" indent="0" shrinkToFit="false"/>
      <protection locked="true" hidden="false"/>
    </xf>
    <xf numFmtId="166" fontId="13" fillId="6" borderId="1" xfId="0" applyFont="true" applyBorder="true" applyAlignment="true" applyProtection="false">
      <alignment horizontal="center" vertical="center" textRotation="0" wrapText="true" indent="0" shrinkToFit="false"/>
      <protection locked="true" hidden="false"/>
    </xf>
    <xf numFmtId="164" fontId="29" fillId="6" borderId="1"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6" fontId="29" fillId="0" borderId="1" xfId="0" applyFont="true" applyBorder="true" applyAlignment="true" applyProtection="false">
      <alignment horizontal="center" vertical="center" textRotation="0" wrapText="true" indent="0" shrinkToFit="false"/>
      <protection locked="true" hidden="false"/>
    </xf>
    <xf numFmtId="164" fontId="29" fillId="9" borderId="1" xfId="0" applyFont="true" applyBorder="true" applyAlignment="true" applyProtection="false">
      <alignment horizontal="general" vertical="top" textRotation="0" wrapText="true" indent="0" shrinkToFit="false"/>
      <protection locked="true" hidden="false"/>
    </xf>
    <xf numFmtId="169" fontId="47" fillId="9" borderId="1" xfId="0" applyFont="true" applyBorder="true" applyAlignment="true" applyProtection="false">
      <alignment horizontal="center" vertical="center" textRotation="0" wrapText="true" indent="0" shrinkToFit="false"/>
      <protection locked="true" hidden="false"/>
    </xf>
    <xf numFmtId="164" fontId="47" fillId="9" borderId="1" xfId="0" applyFont="true" applyBorder="true" applyAlignment="true" applyProtection="false">
      <alignment horizontal="left" vertical="center" textRotation="0" wrapText="true" indent="0" shrinkToFit="false"/>
      <protection locked="true" hidden="false"/>
    </xf>
    <xf numFmtId="164" fontId="47" fillId="9"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true" applyAlignment="true" applyProtection="false">
      <alignment horizontal="general" vertical="bottom" textRotation="0" wrapText="true" indent="0" shrinkToFit="false"/>
      <protection locked="true" hidden="false"/>
    </xf>
    <xf numFmtId="167" fontId="18" fillId="0" borderId="0" xfId="0" applyFont="true" applyBorder="true" applyAlignment="false" applyProtection="false">
      <alignment horizontal="general" vertical="bottom" textRotation="0" wrapText="false" indent="0" shrinkToFit="false"/>
      <protection locked="true" hidden="false"/>
    </xf>
    <xf numFmtId="165" fontId="13" fillId="0" borderId="1" xfId="0" applyFont="true" applyBorder="true" applyAlignment="true" applyProtection="false">
      <alignment horizontal="center" vertical="center" textRotation="0" wrapText="true" indent="0" shrinkToFit="false"/>
      <protection locked="true" hidden="false"/>
    </xf>
    <xf numFmtId="164" fontId="13" fillId="9" borderId="1"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7" fontId="42" fillId="0" borderId="0" xfId="0" applyFont="true" applyBorder="true" applyAlignment="false" applyProtection="false">
      <alignment horizontal="general" vertical="bottom" textRotation="0" wrapText="false" indent="0" shrinkToFit="false"/>
      <protection locked="true" hidden="false"/>
    </xf>
    <xf numFmtId="167" fontId="42" fillId="0" borderId="0" xfId="0" applyFont="true" applyBorder="false" applyAlignment="false" applyProtection="false">
      <alignment horizontal="general" vertical="bottom" textRotation="0" wrapText="false" indent="0" shrinkToFit="false"/>
      <protection locked="true" hidden="false"/>
    </xf>
    <xf numFmtId="164" fontId="48" fillId="0" borderId="0" xfId="0" applyFont="true" applyBorder="true" applyAlignment="true" applyProtection="false">
      <alignment horizontal="general" vertical="bottom" textRotation="0" wrapText="true" indent="0" shrinkToFit="false"/>
      <protection locked="true" hidden="false"/>
    </xf>
    <xf numFmtId="166" fontId="13" fillId="0" borderId="1" xfId="0" applyFont="true" applyBorder="true" applyAlignment="true" applyProtection="fals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Įprastas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DEEBF7"/>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EDEDED"/>
      <rgbColor rgb="FFE2F0D9"/>
      <rgbColor rgb="FFFFFF99"/>
      <rgbColor rgb="FFD6DCE4"/>
      <rgbColor rgb="FFFF99CC"/>
      <rgbColor rgb="FFCC99FF"/>
      <rgbColor rgb="FFD9D9D9"/>
      <rgbColor rgb="FF3366FF"/>
      <rgbColor rgb="FF33CCCC"/>
      <rgbColor rgb="FF99CC00"/>
      <rgbColor rgb="FFFFCC00"/>
      <rgbColor rgb="FFFF9900"/>
      <rgbColor rgb="FFFF6600"/>
      <rgbColor rgb="FF666699"/>
      <rgbColor rgb="FFAFABAB"/>
      <rgbColor rgb="FF203864"/>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1.xml"/><Relationship Id="rId11" Type="http://schemas.openxmlformats.org/officeDocument/2006/relationships/externalLink" Target="externalLinks/externalLink2.xml"/><Relationship Id="rId12" Type="http://schemas.openxmlformats.org/officeDocument/2006/relationships/externalLink" Target="externalLinks/externalLink3.xml"/><Relationship Id="rId1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21</xdr:col>
      <xdr:colOff>0</xdr:colOff>
      <xdr:row>8</xdr:row>
      <xdr:rowOff>0</xdr:rowOff>
    </xdr:from>
    <xdr:to>
      <xdr:col>21</xdr:col>
      <xdr:colOff>190440</xdr:colOff>
      <xdr:row>8</xdr:row>
      <xdr:rowOff>152280</xdr:rowOff>
    </xdr:to>
    <xdr:pic>
      <xdr:nvPicPr>
        <xdr:cNvPr id="0" name="Picture 1" descr=""/>
        <xdr:cNvPicPr/>
      </xdr:nvPicPr>
      <xdr:blipFill>
        <a:blip r:embed="rId1"/>
        <a:stretch/>
      </xdr:blipFill>
      <xdr:spPr>
        <a:xfrm>
          <a:off x="15841800" y="2705040"/>
          <a:ext cx="190440" cy="152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Sprendimai_2020-04-24/Taryba_2020-04-24/Taryba_2020-04-24/1_kl_Planas_2020-04-24/Plano%20I%20ketv_ataskaita/planas%20%20_2020-03_10.xlsx"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Sprendimai_2020-04-24/Plano%20I%20ketv_ataskaita/planas%20%20_2020-03_10.xlsx"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Sprendimai_2020-04-24/Taryba_2020-04-24/Taryba_2020-04-24/1_kl_Planas_2020-04-24/Plano%20I%20ketv_ataskaita/Copy%20of%20Priemoniu%20planas%20%20_2020-03_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1 lentelė"/>
      <sheetName val="2 lentelė"/>
      <sheetName val="3 lentelė"/>
    </sheetNames>
    <sheetDataSet>
      <sheetData sheetId="0">
        <row r="13">
          <cell r="B13" t="str">
            <v>1.1.1.1.1</v>
          </cell>
          <cell r="C13" t="str">
            <v>R099905-342900-1101</v>
          </cell>
          <cell r="D13" t="str">
            <v>Anykščių miesto viešųjų erdvių sistemos pertvarkymas (I etapas)</v>
          </cell>
        </row>
        <row r="14">
          <cell r="B14" t="str">
            <v>1.1.1.1.2</v>
          </cell>
          <cell r="C14" t="str">
            <v>R099905-280000-1102</v>
          </cell>
          <cell r="D14" t="str">
            <v>Anykščių miesto viešųjų erdvių sistemos pertvarkymas (II etapas) </v>
          </cell>
        </row>
        <row r="15">
          <cell r="B15" t="str">
            <v>1.1.1.1.3</v>
          </cell>
          <cell r="C15" t="str">
            <v>R099905-320000-1103</v>
          </cell>
          <cell r="D15" t="str">
            <v>Bendruomeninės aktyvaus laisvalaikio infrastruktūros įrengimas Anykščių mieste  </v>
          </cell>
        </row>
        <row r="16">
          <cell r="B16" t="str">
            <v>1.1.1.1.4   </v>
          </cell>
          <cell r="C16" t="str">
            <v>R099905-302804-1104</v>
          </cell>
          <cell r="D16" t="str">
            <v>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1.1.1.1.8 </v>
          </cell>
          <cell r="C20" t="str">
            <v>R099905-290000-1108</v>
          </cell>
          <cell r="D20" t="str">
            <v>Zarasų miesto viešųjų erdvių kompleksinis sutvarkymas teritorijoje tarp Dariaus ir Girėno g. bei Šiaulių g. ir dviejuose daugiabučių kiemuose P. Širvio gatvėje </v>
          </cell>
        </row>
        <row r="21">
          <cell r="B21" t="str">
            <v>1.1.1.1.9</v>
          </cell>
          <cell r="C21" t="str">
            <v>R099905-290000-1119</v>
          </cell>
          <cell r="D21" t="str">
            <v>Molėtų miesto centrinės dalies kompleksinis sutvarkymas (I etapas) </v>
          </cell>
        </row>
        <row r="22">
          <cell r="B22" t="str">
            <v>1.1.1.1.10 </v>
          </cell>
          <cell r="C22" t="str">
            <v>R099905-282900-1110</v>
          </cell>
          <cell r="D22" t="str">
            <v>Viešųjų erdvių Zarasų miesto Didžiojoje saloje sutvarkymas </v>
          </cell>
        </row>
        <row r="23">
          <cell r="B23" t="str">
            <v>1.1.1.1.11 </v>
          </cell>
          <cell r="C23" t="str">
            <v>R099905-282900-1111</v>
          </cell>
          <cell r="D23" t="str">
            <v>Viešųjų erdvių prie Zarasaičio ežero sutvarkymas ir aktyvaus poilsio infrastruktūros įrengimas </v>
          </cell>
        </row>
        <row r="24">
          <cell r="B24" t="str">
            <v>1.1.1.1.12</v>
          </cell>
          <cell r="C24" t="str">
            <v>R099905-281900-1112</v>
          </cell>
          <cell r="D24" t="str">
            <v>Viešosios aktyvaus laisvalaikio infrastruktūros plėtra Molėtų mieste, II etapas </v>
          </cell>
        </row>
        <row r="25">
          <cell r="B25" t="str">
            <v>1.1.1.1.13</v>
          </cell>
          <cell r="C25" t="str">
            <v>R099905-302900-1113</v>
          </cell>
          <cell r="D25" t="str">
            <v>Molėtų miesto J. Janonio g. gyvenamojo kvartalo viešosios infrastruktūros sutvarkymas </v>
          </cell>
        </row>
        <row r="27">
          <cell r="B27" t="str">
            <v>1.1.1.2</v>
          </cell>
        </row>
        <row r="27">
          <cell r="D27" t="str">
            <v>Priemonė: Pereinamojo laikotarpio tikslinių teritorijų vystymas</v>
          </cell>
        </row>
        <row r="28">
          <cell r="B28" t="str">
            <v>1.1.1.2.1</v>
          </cell>
          <cell r="C28" t="str">
            <v>R099903-300000-1115</v>
          </cell>
          <cell r="D28" t="str">
            <v>Daugiabučių namų kvartalų Ignalinos mieste kompleksinis sutvarkymas </v>
          </cell>
        </row>
        <row r="29">
          <cell r="B29" t="str">
            <v>1.1.1.2.2</v>
          </cell>
          <cell r="C29" t="str">
            <v>R099902-310000-1116</v>
          </cell>
          <cell r="D29" t="str">
            <v>Apleistų/avarinių pastatų nugriovimas ir teritorijos valymas, regeneruojant buvusį karinį miestelį </v>
          </cell>
        </row>
        <row r="30">
          <cell r="B30" t="str">
            <v>1.1.1.2.3</v>
          </cell>
          <cell r="C30" t="str">
            <v>R099902-300000-1117</v>
          </cell>
          <cell r="D30" t="str">
            <v>Dauniškio daugiabučių namų kvartalo teritorijos sutvarkymas </v>
          </cell>
        </row>
        <row r="31">
          <cell r="B31" t="str">
            <v>1.1.2 </v>
          </cell>
        </row>
        <row r="31">
          <cell r="D31" t="str">
            <v>Uždavinys: Kompleksiškai atnaujinti 1-6 tūkst. gyventojų turinčių miestų (išskyrus savivaldybių centrus), miestelių ir kaimų bendruomeninę ir viešąją infrastruktūrą</v>
          </cell>
        </row>
        <row r="32">
          <cell r="B32" t="str">
            <v>1.1.2.1</v>
          </cell>
        </row>
        <row r="32">
          <cell r="D32" t="str">
            <v>Priemonė: Kaimo gyvenamųjų vietovių atnaujinimas</v>
          </cell>
        </row>
        <row r="33">
          <cell r="B33" t="str">
            <v>1.1.2.1.1</v>
          </cell>
          <cell r="C33" t="str">
            <v> R099908-293300-1118</v>
          </cell>
          <cell r="D33" t="str">
            <v>Didžiasalio kaimo viešųjų erdvių atnaujinimas ir pastato dalies patalpų pritaikymas bendruomenės poreikiams</v>
          </cell>
        </row>
        <row r="34">
          <cell r="B34" t="str">
            <v>1.1.3 </v>
          </cell>
        </row>
        <row r="34">
          <cell r="D34" t="str">
            <v>Uždavinys: Kompleksiškai atnaujinti mažiau kaip 1 tūkst. gyventojų turinčių miestų, miestelių ir kaimų (iki 1 tūkst. gyv.) viešąją infrastruktūrą (taikant kaimo plėtros politikos priemones)</v>
          </cell>
        </row>
        <row r="35">
          <cell r="B35" t="str">
            <v>1.1.3.1 </v>
          </cell>
        </row>
        <row r="35">
          <cell r="D35" t="str">
            <v>Priemonė (KPP veiklos sritis): Parama investicijoms į visų rūšių mažos apimties infrastruktūrą</v>
          </cell>
        </row>
        <row r="36">
          <cell r="B36" t="str">
            <v>1.1.3.2</v>
          </cell>
        </row>
        <row r="36">
          <cell r="D36" t="str">
            <v>Priemonė (KPP veiklos sritis): Parama investicijoms į kaimo kultūros ir gamtos paveldą, kraštovaizdį</v>
          </cell>
        </row>
        <row r="37">
          <cell r="B37" t="str">
            <v>1.2 </v>
          </cell>
        </row>
        <row r="37">
          <cell r="D37" t="str">
            <v>Tikslas: Modernios regiono transporto infrastruktūros ir darnaus judumo plėtojimas</v>
          </cell>
        </row>
        <row r="38">
          <cell r="B38" t="str">
            <v>1.2.1 </v>
          </cell>
        </row>
        <row r="38">
          <cell r="D38" t="str">
            <v>Uždavinys: Kompleksiškai modernizuoti kelių transporto infrastruktūrą</v>
          </cell>
        </row>
        <row r="39">
          <cell r="B39" t="str">
            <v>1.2.1.1</v>
          </cell>
        </row>
        <row r="39">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1.2.1.1.2 </v>
          </cell>
          <cell r="C41" t="str">
            <v>R095511-120000-1202</v>
          </cell>
          <cell r="D41" t="str">
            <v>Zarasų gatvės rekonstrukcija Zarasų mieste</v>
          </cell>
        </row>
        <row r="42">
          <cell r="B42" t="str">
            <v>1.2.1.1.3</v>
          </cell>
          <cell r="C42" t="str">
            <v>R095511-121100-1203</v>
          </cell>
          <cell r="D42" t="str">
            <v>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Molėtų miesto Pastovio g., Siesarties g. ir S. Nėries g. rekonstrukcija </v>
          </cell>
        </row>
        <row r="45">
          <cell r="B45" t="str">
            <v>1.2.1.1.6</v>
          </cell>
          <cell r="C45" t="str">
            <v>R095511-120000-1206</v>
          </cell>
          <cell r="D45" t="str">
            <v>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1.2.2 </v>
          </cell>
        </row>
        <row r="53">
          <cell r="D53" t="str">
            <v>Uždavinys: Plėtoti  aplinką tausojančią ir eismo saugą didinančią infrastruktūrą ir priemones bei darnų judumą</v>
          </cell>
        </row>
        <row r="54">
          <cell r="B54" t="str">
            <v>1.2.2.1</v>
          </cell>
        </row>
        <row r="54">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1.2.2.1.5 </v>
          </cell>
          <cell r="C58" t="str">
            <v>R095516-190000-1212</v>
          </cell>
          <cell r="D58" t="str">
            <v>Pėsčiųjų ir dviračių takų plėtra Griežto ežero pakrantėje nuo Vytauto gatvės iki Griežto gatvės </v>
          </cell>
        </row>
        <row r="59">
          <cell r="B59" t="str">
            <v>1.2.2.1.6</v>
          </cell>
          <cell r="C59" t="str">
            <v>R095516-190000-1213</v>
          </cell>
          <cell r="D59" t="str">
            <v>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row>
        <row r="61">
          <cell r="D61" t="str">
            <v>Priemonė: Darnaus judumo priemonių diegimas</v>
          </cell>
        </row>
        <row r="63">
          <cell r="B63" t="str">
            <v>1.2.2.2.2</v>
          </cell>
          <cell r="C63" t="str">
            <v>R095513-500000-1214</v>
          </cell>
          <cell r="D63" t="str">
            <v>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row>
        <row r="67">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row>
        <row r="70">
          <cell r="D70" t="str">
            <v>Prioritetas: Integrali ekonomika</v>
          </cell>
        </row>
        <row r="71">
          <cell r="B71" t="str">
            <v>2.1 </v>
          </cell>
        </row>
        <row r="71">
          <cell r="D71" t="str">
            <v>Tikslas: Turizmo infrastruktūros, kultūros ir gamtos paveldo plėtra</v>
          </cell>
        </row>
        <row r="72">
          <cell r="B72" t="str">
            <v>2.1.1 </v>
          </cell>
        </row>
        <row r="72">
          <cell r="D72" t="str">
            <v>Uždavinys: Sutvarkyti ir aktualizuoti kultūros paveldo plėtrą</v>
          </cell>
        </row>
        <row r="73">
          <cell r="B73" t="str">
            <v>2.1.1.1</v>
          </cell>
        </row>
        <row r="73">
          <cell r="D73" t="str">
            <v>Priemonė: Aktualizuoti savivaldybių kultūros paveldo objektus</v>
          </cell>
        </row>
        <row r="74">
          <cell r="B74" t="str">
            <v>2.1.1.1.1</v>
          </cell>
          <cell r="C74" t="str">
            <v>R093302-442942-2101</v>
          </cell>
          <cell r="D74" t="str">
            <v>Kompleksinis Okuličiūtės dvarelio Anykščiuose sutvarkymas ir pritaikymas kultūrinei, meninei veiklai </v>
          </cell>
        </row>
        <row r="75">
          <cell r="B75" t="str">
            <v>2.1.1.1.2 </v>
          </cell>
          <cell r="C75" t="str">
            <v>R093302-440000-2102</v>
          </cell>
          <cell r="D75" t="str">
            <v>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row>
        <row r="78">
          <cell r="D78" t="str">
            <v>Uždavinys: Plėtoti turizmo išteklių ir paslaugų rinkodarą</v>
          </cell>
        </row>
        <row r="79">
          <cell r="B79" t="str">
            <v>2.1.2.1</v>
          </cell>
        </row>
        <row r="79">
          <cell r="D79" t="str">
            <v>Priemonė: Savivaldybes jungiančių turizmo trasų ir turizmo maršrutų informacinės infrastruktūros plėtra</v>
          </cell>
        </row>
        <row r="81">
          <cell r="B81" t="str">
            <v>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row>
        <row r="84">
          <cell r="D84" t="str">
            <v>Tikslas; darnaus išteklių naudojimo skatinimas</v>
          </cell>
        </row>
        <row r="85">
          <cell r="B85" t="str">
            <v>2.2.1</v>
          </cell>
        </row>
        <row r="85">
          <cell r="D85" t="str">
            <v>Uždavinys: Plėtoti tvarią šilumos energijos, vandens tiekimo, nuotekų šalinimo ir atliekų tvarkymo sistemą</v>
          </cell>
        </row>
        <row r="86">
          <cell r="B86" t="str">
            <v>2.2.1.1</v>
          </cell>
        </row>
        <row r="86">
          <cell r="D86" t="str">
            <v>Priemonė: Geriamojo vandens tiekimo ir nuotekų tvarkymo sistemų renovavimas ir plėtra, įmonių valdymo tobulinimas</v>
          </cell>
        </row>
        <row r="87">
          <cell r="B87" t="str">
            <v>2.2.1.1.1</v>
          </cell>
          <cell r="C87" t="str">
            <v>R090014-060700-2201</v>
          </cell>
          <cell r="D87" t="str">
            <v>Vandens tiekimo ir nuotekų tvarkymo infrastruktūros plėtra Ignalinos rajone </v>
          </cell>
        </row>
        <row r="88">
          <cell r="B88" t="str">
            <v>2.2.1.1.2</v>
          </cell>
          <cell r="C88" t="str">
            <v>R090014-070000-2202</v>
          </cell>
          <cell r="D88" t="str">
            <v>Vandens tiekimo ir nuotekų tvarkymo infrastruktūros plėtra ir rekonstravimas Zarasų rajono savivaldybėje </v>
          </cell>
        </row>
        <row r="89">
          <cell r="B89" t="str">
            <v>2.2.1.1.3</v>
          </cell>
          <cell r="C89" t="str">
            <v>R090014-060000-2203</v>
          </cell>
          <cell r="D89" t="str">
            <v>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row>
        <row r="98">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row>
        <row r="101">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row>
        <row r="108">
          <cell r="D108" t="str">
            <v>Uždavinys: Gerinti regiono kraštovaizdžio tvarkymo ir apsaugos efektyvumą</v>
          </cell>
        </row>
        <row r="109">
          <cell r="B109" t="str">
            <v>2.2.2.1</v>
          </cell>
        </row>
        <row r="109">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2.3 </v>
          </cell>
        </row>
        <row r="122">
          <cell r="D122" t="str">
            <v>Tikslas: Verslo ir investicijų skatinimas bei pramonės potencialo skatinimas</v>
          </cell>
        </row>
        <row r="123">
          <cell r="B123" t="str">
            <v>2.3.1</v>
          </cell>
        </row>
        <row r="123">
          <cell r="D123" t="str">
            <v>Uždavinys: Sukurti infrastruktūrą ir palankią aplinką vidaus ir užsienio investuotojams</v>
          </cell>
        </row>
        <row r="124">
          <cell r="B124" t="str">
            <v>2.3.1.1</v>
          </cell>
        </row>
        <row r="124">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row>
        <row r="126">
          <cell r="D126" t="str">
            <v>Uždavinys: Skatinti bendruomeninį-socialinį verslą</v>
          </cell>
        </row>
        <row r="127">
          <cell r="B127" t="str">
            <v>2.3.2.1</v>
          </cell>
        </row>
        <row r="127">
          <cell r="D127" t="str">
            <v>Priemonė: konkursinė, VVG strategijų įgyvendinimas</v>
          </cell>
        </row>
        <row r="128">
          <cell r="B128" t="str">
            <v>2.3.3</v>
          </cell>
        </row>
        <row r="128">
          <cell r="D128" t="str">
            <v>Uždavinys:  Didinti regiono konkurencingumą skatinant tarpregioninį bendradarbiavimą ir partnerystę</v>
          </cell>
        </row>
        <row r="129">
          <cell r="B129" t="str">
            <v>2.3.3.1</v>
          </cell>
        </row>
        <row r="129">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row>
        <row r="131">
          <cell r="D131" t="str">
            <v>Prioritetas: Gyvenimo kokybės gerinimas</v>
          </cell>
        </row>
        <row r="132">
          <cell r="B132" t="str">
            <v>3.1 </v>
          </cell>
        </row>
        <row r="132">
          <cell r="D132" t="str">
            <v>Tikslas: Mokymosi visą gyvenimą ir kūrybiškumo skatinimas</v>
          </cell>
        </row>
        <row r="133">
          <cell r="B133" t="str">
            <v>3.1.1</v>
          </cell>
        </row>
        <row r="133">
          <cell r="D133" t="str">
            <v>Uždavinys: Gerinti švietimo kokybę, modernizuojant švietimo infrastruktūrą</v>
          </cell>
        </row>
        <row r="134">
          <cell r="B134" t="str">
            <v>3.1.1.1</v>
          </cell>
        </row>
        <row r="134">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row>
        <row r="138">
          <cell r="D138" t="str">
            <v>Priemonė:  Mokyklų tinklo efektyvumo didinimas</v>
          </cell>
        </row>
        <row r="139">
          <cell r="B139" t="str">
            <v>3.1.1.2.1</v>
          </cell>
          <cell r="C139" t="str">
            <v>R097724-220000-3103</v>
          </cell>
          <cell r="D139" t="str">
            <v>Anykščių miesto A.Vienuolio progimnazijos modernizavimas (vidaus erdvių remontas ir aprūpinimas įranga) </v>
          </cell>
        </row>
        <row r="140">
          <cell r="B140" t="str">
            <v>3.1.1.2.2</v>
          </cell>
          <cell r="C140" t="str">
            <v>R097724-220000-3104</v>
          </cell>
          <cell r="D140" t="str">
            <v>„Kūrybiškumą skatinančių edukacinių erdvių kūrimas Molėtų gimnazijos vidaus patalpose“ </v>
          </cell>
        </row>
        <row r="141">
          <cell r="B141" t="str">
            <v>3.1.1.2.3</v>
          </cell>
          <cell r="C141" t="str">
            <v>R097724-220000-3105</v>
          </cell>
          <cell r="D141" t="str">
            <v>„Edukacinių erdvių kūrimas Ignalinos Česlovo Kudabos progimnazijoje“ </v>
          </cell>
        </row>
        <row r="142">
          <cell r="B142" t="str">
            <v>3.1.2</v>
          </cell>
        </row>
        <row r="142">
          <cell r="D142" t="str">
            <v>Uždavinys: Plėtoti neformalaus ugdymosi galimybes</v>
          </cell>
        </row>
        <row r="143">
          <cell r="B143" t="str">
            <v>3.1.2.1</v>
          </cell>
        </row>
        <row r="143">
          <cell r="D143" t="str">
            <v>Priemonė: Neformaliojo švietimo infrastruktūros tobulinimas</v>
          </cell>
        </row>
        <row r="144">
          <cell r="B144" t="str">
            <v>3.1.2.1.1</v>
          </cell>
          <cell r="C144" t="str">
            <v>R097725-240000-3106</v>
          </cell>
          <cell r="D144" t="str">
            <v>Vaikų ir jaunimo neformalaus ugdymosi galimybių plėtra Anykščių kūno kultūros ir sporto centrui priklausančiuose A. Vienuolio progimnazijos patalpose </v>
          </cell>
        </row>
        <row r="145">
          <cell r="B145" t="str">
            <v>3.1.2.1.2 </v>
          </cell>
          <cell r="C145" t="str">
            <v>R097725-243200-3107</v>
          </cell>
          <cell r="D145" t="str">
            <v>Zarasų sporto centro erdvių atnaujinimas</v>
          </cell>
        </row>
        <row r="146">
          <cell r="B146" t="str">
            <v>3.2 </v>
          </cell>
        </row>
        <row r="146">
          <cell r="D146" t="str">
            <v>Tikslas: Viešųjų paslaugų prieinamumo didinimas</v>
          </cell>
        </row>
        <row r="147">
          <cell r="B147" t="str">
            <v>3.2.1</v>
          </cell>
        </row>
        <row r="147">
          <cell r="D147" t="str">
            <v>Uždavinys: Užtikrinti kokybišką ir prieinamą sveikatos priežiūrą</v>
          </cell>
        </row>
        <row r="148">
          <cell r="B148" t="str">
            <v>3.2.1.1</v>
          </cell>
        </row>
        <row r="148">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row>
        <row r="158">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row>
        <row r="165">
          <cell r="D165" t="str">
            <v>Uždavinys: Skatinti sveiką gyvenseną ir visuomenės sveikatos raštingumą</v>
          </cell>
        </row>
        <row r="166">
          <cell r="B166" t="str">
            <v>3.2.2.1</v>
          </cell>
        </row>
        <row r="166">
          <cell r="D166" t="str">
            <v>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row>
        <row r="174">
          <cell r="D174" t="str">
            <v>Uždavinys: Plėtoti socialinių paslaugų infrastruktūrą ir socialinio būsto fondą bei didinti jų prieinamumą</v>
          </cell>
        </row>
        <row r="175">
          <cell r="B175" t="str">
            <v>3.2.3.1</v>
          </cell>
        </row>
        <row r="175">
          <cell r="D175" t="str">
            <v>Priemonė: Socialinių paslaugų infrastruktūros plėtra</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row>
        <row r="180">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row>
        <row r="187">
          <cell r="D187" t="str">
            <v>Uždavinys: Plėtoti kultūros paslaugas ir infrastruktūrą</v>
          </cell>
        </row>
        <row r="188">
          <cell r="B188" t="str">
            <v>3.2.4.1</v>
          </cell>
        </row>
        <row r="188">
          <cell r="D188" t="str">
            <v>Priemonė: Modernizuoti savivaldybių kultūros infrastuktūrą</v>
          </cell>
        </row>
        <row r="189">
          <cell r="B189" t="str">
            <v>3.2.4.1.1</v>
          </cell>
          <cell r="C189" t="str">
            <v>R093305-330000-3223</v>
          </cell>
          <cell r="D189" t="str">
            <v>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row>
        <row r="195">
          <cell r="D195" t="str">
            <v>Uždavinys: Gerinti viešąjį valdymą</v>
          </cell>
        </row>
        <row r="196">
          <cell r="B196" t="str">
            <v>3.2.5.1</v>
          </cell>
        </row>
        <row r="196">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3.2.5.1.5</v>
          </cell>
          <cell r="C201" t="str">
            <v>R099920-490000-3233</v>
          </cell>
          <cell r="D201" t="str">
            <v>Paslaugų ir asmenų aptarnavimo kokybės gerinimas Anykščių savivaldybėje</v>
          </cell>
        </row>
        <row r="202">
          <cell r="B202" t="str">
            <v>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 lentelė"/>
      <sheetName val="2 lentelė"/>
      <sheetName val="3 lentelė"/>
    </sheetNames>
    <sheetDataSet>
      <sheetData sheetId="0">
        <row r="26">
          <cell r="B26" t="str">
            <v>1.1.1.1.14 </v>
          </cell>
          <cell r="C26" t="str">
            <v>R099905-243200-1114</v>
          </cell>
          <cell r="D26" t="str">
            <v>Zarasų Pauliaus Širvio progimnazijos sporto aikštyno įrengimas </v>
          </cell>
        </row>
      </sheetData>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 lentelė"/>
      <sheetName val="2 lentelė"/>
      <sheetName val="3 lentelė"/>
    </sheetNames>
    <sheetDataSet>
      <sheetData sheetId="0">
        <row r="13">
          <cell r="B13" t="str">
            <v>1.1.1.1.1</v>
          </cell>
          <cell r="C13" t="str">
            <v>R099905-342900-1101</v>
          </cell>
          <cell r="D13" t="str">
            <v>Anykščių miesto viešųjų erdvių sistemos pertvarkymas (I etapas)</v>
          </cell>
        </row>
        <row r="14">
          <cell r="B14" t="str">
            <v>1.1.1.1.2</v>
          </cell>
          <cell r="C14" t="str">
            <v>R099905-280000-1102</v>
          </cell>
          <cell r="D14" t="str">
            <v>Anykščių miesto viešųjų erdvių sistemos pertvarkymas (II etapas) </v>
          </cell>
        </row>
        <row r="15">
          <cell r="B15" t="str">
            <v>1.1.1.1.3</v>
          </cell>
          <cell r="C15" t="str">
            <v>R099905-320000-1103</v>
          </cell>
          <cell r="D15" t="str">
            <v>Bendruomeninės aktyvaus laisvalaikio infrastruktūros įrengimas Anykščių mieste  </v>
          </cell>
        </row>
        <row r="16">
          <cell r="B16" t="str">
            <v>1.1.1.1.4   </v>
          </cell>
          <cell r="C16" t="str">
            <v>R099905-302804-1104</v>
          </cell>
          <cell r="D16" t="str">
            <v>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1.1.1.1.8 </v>
          </cell>
          <cell r="C20" t="str">
            <v>R099905-290000-1108</v>
          </cell>
          <cell r="D20" t="str">
            <v>Zarasų miesto viešųjų erdvių kompleksinis sutvarkymas teritorijoje tarp Dariaus ir Girėno g. bei Šiaulių g. ir dviejuose daugiabučių kiemuose P. Širvio gatvėje </v>
          </cell>
        </row>
        <row r="21">
          <cell r="B21" t="str">
            <v>1.1.1.1.9</v>
          </cell>
          <cell r="C21" t="str">
            <v>R099905-290000-1119</v>
          </cell>
          <cell r="D21" t="str">
            <v>Molėtų miesto centrinės dalies kompleksinis sutvarkymas (I etapas) </v>
          </cell>
        </row>
        <row r="22">
          <cell r="B22" t="str">
            <v>1.1.1.1.10 </v>
          </cell>
          <cell r="C22" t="str">
            <v>R099905-282900-1110</v>
          </cell>
          <cell r="D22" t="str">
            <v>Viešųjų erdvių Zarasų miesto Didžiojoje saloje sutvarkymas </v>
          </cell>
        </row>
        <row r="23">
          <cell r="B23" t="str">
            <v>1.1.1.1.11 </v>
          </cell>
          <cell r="C23" t="str">
            <v>R099905-282900-1111</v>
          </cell>
          <cell r="D23" t="str">
            <v>Viešųjų erdvių prie Zarasaičio ežero sutvarkymas ir aktyvaus poilsio infrastruktūros įrengimas </v>
          </cell>
        </row>
        <row r="24">
          <cell r="B24" t="str">
            <v>1.1.1.1.12</v>
          </cell>
          <cell r="C24" t="str">
            <v>R099905-281900-1112</v>
          </cell>
          <cell r="D24" t="str">
            <v>Viešosios aktyvaus laisvalaikio infrastruktūros plėtra Molėtų mieste, II etapas </v>
          </cell>
        </row>
        <row r="25">
          <cell r="B25" t="str">
            <v>1.1.1.1.13</v>
          </cell>
          <cell r="C25" t="str">
            <v>R099905-302900-1113</v>
          </cell>
          <cell r="D25" t="str">
            <v>Molėtų miesto J. Janonio g. gyvenamojo kvartalo viešosios infrastruktūros sutvarkymas </v>
          </cell>
        </row>
        <row r="26">
          <cell r="B26" t="str">
            <v>1.1.1.1.14 </v>
          </cell>
          <cell r="C26" t="str">
            <v>R099905-243200-1114</v>
          </cell>
          <cell r="D26" t="str">
            <v>Zarasų Pauliaus Širvio progimnazijos sporto aikštyno įrengimas </v>
          </cell>
        </row>
        <row r="27">
          <cell r="B27" t="str">
            <v>1.1.1.2</v>
          </cell>
        </row>
        <row r="27">
          <cell r="D27" t="str">
            <v>Priemonė: Pereinamojo laikotarpio tikslinių teritorijų vystymas</v>
          </cell>
        </row>
        <row r="28">
          <cell r="B28" t="str">
            <v>1.1.1.2.1</v>
          </cell>
          <cell r="C28" t="str">
            <v>R099903-300000-1115</v>
          </cell>
          <cell r="D28" t="str">
            <v>Daugiabučių namų kvartalų Ignalinos mieste kompleksinis sutvarkymas </v>
          </cell>
        </row>
        <row r="29">
          <cell r="B29" t="str">
            <v>1.1.1.2.2</v>
          </cell>
          <cell r="C29" t="str">
            <v>R099902-310000-1116</v>
          </cell>
          <cell r="D29" t="str">
            <v>Apleistų/avarinių pastatų nugriovimas ir teritorijos valymas, regeneruojant buvusį karinį miestelį </v>
          </cell>
        </row>
        <row r="30">
          <cell r="B30" t="str">
            <v>1.1.1.2.3</v>
          </cell>
          <cell r="C30" t="str">
            <v>R099902-300000-1117</v>
          </cell>
          <cell r="D30" t="str">
            <v>Dauniškio daugiabučių namų kvartalo teritorijos sutvarkymas </v>
          </cell>
        </row>
        <row r="31">
          <cell r="B31" t="str">
            <v>1.1.2 </v>
          </cell>
        </row>
        <row r="31">
          <cell r="D31" t="str">
            <v>Uždavinys: Kompleksiškai atnaujinti 1-6 tūkst. gyventojų turinčių miestų (išskyrus savivaldybių centrus), miestelių ir kaimų bendruomeninę ir viešąją infrastruktūrą</v>
          </cell>
        </row>
        <row r="32">
          <cell r="B32" t="str">
            <v>1.1.2.1</v>
          </cell>
        </row>
        <row r="32">
          <cell r="D32" t="str">
            <v>Priemonė: Kaimo gyvenamųjų vietovių atnaujinimas</v>
          </cell>
        </row>
        <row r="33">
          <cell r="B33" t="str">
            <v>1.1.2.1.1</v>
          </cell>
          <cell r="C33" t="str">
            <v> R099908-293300-1118</v>
          </cell>
          <cell r="D33" t="str">
            <v>Didžiasalio kaimo viešųjų erdvių atnaujinimas ir pastato dalies patalpų pritaikymas bendruomenės poreikiams</v>
          </cell>
        </row>
        <row r="34">
          <cell r="B34" t="str">
            <v>1.1.3 </v>
          </cell>
        </row>
        <row r="34">
          <cell r="D34" t="str">
            <v>Uždavinys: Kompleksiškai atnaujinti mažiau kaip 1 tūkst. gyventojų turinčių miestų, miestelių ir kaimų (iki 1 tūkst. gyv.) viešąją infrastruktūrą (taikant kaimo plėtros politikos priemones)</v>
          </cell>
        </row>
        <row r="35">
          <cell r="B35" t="str">
            <v>1.1.3.1 </v>
          </cell>
        </row>
        <row r="35">
          <cell r="D35" t="str">
            <v>Priemonė (KPP veiklos sritis): Parama investicijoms į visų rūšių mažos apimties infrastruktūrą</v>
          </cell>
        </row>
        <row r="36">
          <cell r="B36" t="str">
            <v>1.1.3.2</v>
          </cell>
        </row>
        <row r="36">
          <cell r="D36" t="str">
            <v>Priemonė (KPP veiklos sritis): Parama investicijoms į kaimo kultūros ir gamtos paveldą, kraštovaizdį</v>
          </cell>
        </row>
        <row r="37">
          <cell r="B37" t="str">
            <v>1.2 </v>
          </cell>
        </row>
        <row r="37">
          <cell r="D37" t="str">
            <v>Tikslas: Modernios regiono transporto infrastruktūros ir darnaus judumo plėtojimas</v>
          </cell>
        </row>
        <row r="38">
          <cell r="B38" t="str">
            <v>1.2.1 </v>
          </cell>
        </row>
        <row r="38">
          <cell r="D38" t="str">
            <v>Uždavinys: Kompleksiškai modernizuoti kelių transporto infrastruktūrą</v>
          </cell>
        </row>
        <row r="39">
          <cell r="B39" t="str">
            <v>1.2.1.1</v>
          </cell>
        </row>
        <row r="39">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1.2.1.1.2 </v>
          </cell>
          <cell r="C41" t="str">
            <v>R095511-120000-1202</v>
          </cell>
          <cell r="D41" t="str">
            <v>Zarasų gatvės rekonstrukcija Zarasų mieste</v>
          </cell>
        </row>
        <row r="42">
          <cell r="B42" t="str">
            <v>1.2.1.1.3</v>
          </cell>
          <cell r="C42" t="str">
            <v>R095511-121100-1203</v>
          </cell>
          <cell r="D42" t="str">
            <v>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Molėtų miesto Pastovio g., Siesarties g. ir S. Nėries g. rekonstrukcija </v>
          </cell>
        </row>
        <row r="45">
          <cell r="B45" t="str">
            <v>1.2.1.1.6</v>
          </cell>
          <cell r="C45" t="str">
            <v>R095511-120000-1206</v>
          </cell>
          <cell r="D45" t="str">
            <v>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1.2.2 </v>
          </cell>
        </row>
        <row r="53">
          <cell r="D53" t="str">
            <v>Uždavinys: Plėtoti  aplinką tausojančią ir eismo saugą didinančią infrastruktūrą ir priemones bei darnų judumą</v>
          </cell>
        </row>
        <row r="54">
          <cell r="B54" t="str">
            <v>1.2.2.1</v>
          </cell>
        </row>
        <row r="54">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1.2.2.1.5 </v>
          </cell>
          <cell r="C58" t="str">
            <v>R095516-190000-1212</v>
          </cell>
          <cell r="D58" t="str">
            <v>Pėsčiųjų ir dviračių takų plėtra Griežto ežero pakrantėje nuo Vytauto gatvės iki Griežto gatvės </v>
          </cell>
        </row>
        <row r="59">
          <cell r="B59" t="str">
            <v>1.2.2.1.6</v>
          </cell>
          <cell r="C59" t="str">
            <v>R095516-190000-1213</v>
          </cell>
          <cell r="D59" t="str">
            <v>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row>
        <row r="61">
          <cell r="D61" t="str">
            <v>Priemonė: Darnaus judumo priemonių diegimas</v>
          </cell>
        </row>
        <row r="63">
          <cell r="B63" t="str">
            <v>1.2.2.2.2</v>
          </cell>
          <cell r="C63" t="str">
            <v>R095513-500000-1214</v>
          </cell>
          <cell r="D63" t="str">
            <v>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row>
        <row r="67">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row>
        <row r="70">
          <cell r="D70" t="str">
            <v>Prioritetas: Integrali ekonomika</v>
          </cell>
        </row>
        <row r="71">
          <cell r="B71" t="str">
            <v>2.1 </v>
          </cell>
        </row>
        <row r="71">
          <cell r="D71" t="str">
            <v>Tikslas: Turizmo infrastruktūros, kultūros ir gamtos paveldo plėtra</v>
          </cell>
        </row>
        <row r="72">
          <cell r="B72" t="str">
            <v>2.1.1 </v>
          </cell>
        </row>
        <row r="72">
          <cell r="D72" t="str">
            <v>Uždavinys: Sutvarkyti ir aktualizuoti kultūros paveldo plėtrą</v>
          </cell>
        </row>
        <row r="73">
          <cell r="B73" t="str">
            <v>2.1.1.1</v>
          </cell>
        </row>
        <row r="73">
          <cell r="D73" t="str">
            <v>Priemonė: Aktualizuoti savivaldybių kultūros paveldo objektus</v>
          </cell>
        </row>
        <row r="74">
          <cell r="B74" t="str">
            <v>2.1.1.1.1</v>
          </cell>
          <cell r="C74" t="str">
            <v>R093302-442942-2101</v>
          </cell>
          <cell r="D74" t="str">
            <v>Kompleksinis Okuličiūtės dvarelio Anykščiuose sutvarkymas ir pritaikymas kultūrinei, meninei veiklai </v>
          </cell>
        </row>
        <row r="75">
          <cell r="B75" t="str">
            <v>2.1.1.1.2 </v>
          </cell>
          <cell r="C75" t="str">
            <v>R093302-440000-2102</v>
          </cell>
          <cell r="D75" t="str">
            <v>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row>
        <row r="78">
          <cell r="D78" t="str">
            <v>Uždavinys: Plėtoti turizmo išteklių ir paslaugų rinkodarą</v>
          </cell>
        </row>
        <row r="79">
          <cell r="B79" t="str">
            <v>2.1.2.1</v>
          </cell>
        </row>
        <row r="79">
          <cell r="D79" t="str">
            <v>Priemonė: Savivaldybes jungiančių turizmo trasų ir turizmo maršrutų informacinės infrastruktūros plėtra</v>
          </cell>
        </row>
        <row r="81">
          <cell r="B81" t="str">
            <v>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row>
        <row r="84">
          <cell r="D84" t="str">
            <v>Tikslas; darnaus išteklių naudojimo skatinimas</v>
          </cell>
        </row>
        <row r="85">
          <cell r="B85" t="str">
            <v>2.2.1</v>
          </cell>
        </row>
        <row r="85">
          <cell r="D85" t="str">
            <v>Uždavinys: Plėtoti tvarią šilumos energijos, vandens tiekimo, nuotekų šalinimo ir atliekų tvarkymo sistemą</v>
          </cell>
        </row>
        <row r="86">
          <cell r="B86" t="str">
            <v>2.2.1.1</v>
          </cell>
        </row>
        <row r="86">
          <cell r="D86" t="str">
            <v>Priemonė: Geriamojo vandens tiekimo ir nuotekų tvarkymo sistemų renovavimas ir plėtra, įmonių valdymo tobulinimas</v>
          </cell>
        </row>
        <row r="87">
          <cell r="B87" t="str">
            <v>2.2.1.1.1</v>
          </cell>
          <cell r="C87" t="str">
            <v>R090014-060700-2201</v>
          </cell>
          <cell r="D87" t="str">
            <v>Vandens tiekimo ir nuotekų tvarkymo infrastruktūros plėtra Ignalinos rajone </v>
          </cell>
        </row>
        <row r="88">
          <cell r="B88" t="str">
            <v>2.2.1.1.2</v>
          </cell>
          <cell r="C88" t="str">
            <v>R090014-070000-2202</v>
          </cell>
          <cell r="D88" t="str">
            <v>Vandens tiekimo ir nuotekų tvarkymo infrastruktūros plėtra ir rekonstravimas Zarasų rajono savivaldybėje </v>
          </cell>
        </row>
        <row r="89">
          <cell r="B89" t="str">
            <v>2.2.1.1.3</v>
          </cell>
          <cell r="C89" t="str">
            <v>R090014-060000-2203</v>
          </cell>
          <cell r="D89" t="str">
            <v>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row>
        <row r="98">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row>
        <row r="101">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row>
        <row r="108">
          <cell r="D108" t="str">
            <v>Uždavinys: Gerinti regiono kraštovaizdžio tvarkymo ir apsaugos efektyvumą</v>
          </cell>
        </row>
        <row r="109">
          <cell r="B109" t="str">
            <v>2.2.2.1</v>
          </cell>
        </row>
        <row r="109">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2.3 </v>
          </cell>
        </row>
        <row r="122">
          <cell r="D122" t="str">
            <v>Tikslas: Verslo ir investicijų skatinimas bei pramonės potencialo skatinimas</v>
          </cell>
        </row>
        <row r="123">
          <cell r="B123" t="str">
            <v>2.3.1</v>
          </cell>
        </row>
        <row r="123">
          <cell r="D123" t="str">
            <v>Uždavinys: Sukurti infrastruktūrą ir palankią aplinką vidaus ir užsienio investuotojams</v>
          </cell>
        </row>
        <row r="124">
          <cell r="B124" t="str">
            <v>2.3.1.1</v>
          </cell>
        </row>
        <row r="124">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row>
        <row r="126">
          <cell r="D126" t="str">
            <v>Uždavinys: Skatinti bendruomeninį-socialinį verslą</v>
          </cell>
        </row>
        <row r="127">
          <cell r="B127" t="str">
            <v>2.3.2.1</v>
          </cell>
        </row>
        <row r="127">
          <cell r="D127" t="str">
            <v>Priemonė: konkursinė, VVG strategijų įgyvendinimas</v>
          </cell>
        </row>
        <row r="128">
          <cell r="B128" t="str">
            <v>2.3.3</v>
          </cell>
        </row>
        <row r="128">
          <cell r="D128" t="str">
            <v>Uždavinys:  Didinti regiono konkurencingumą skatinant tarpregioninį bendradarbiavimą ir partnerystę</v>
          </cell>
        </row>
        <row r="129">
          <cell r="B129" t="str">
            <v>2.3.3.1</v>
          </cell>
        </row>
        <row r="129">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row>
        <row r="131">
          <cell r="D131" t="str">
            <v>Prioritetas: Gyvenimo kokybės gerinimas</v>
          </cell>
        </row>
        <row r="132">
          <cell r="B132" t="str">
            <v>3.1 </v>
          </cell>
        </row>
        <row r="132">
          <cell r="D132" t="str">
            <v>Tikslas: Mokymosi visą gyvenimą ir kūrybiškumo skatinimas</v>
          </cell>
        </row>
        <row r="133">
          <cell r="B133" t="str">
            <v>3.1.1</v>
          </cell>
        </row>
        <row r="133">
          <cell r="D133" t="str">
            <v>Uždavinys: Gerinti švietimo kokybę, modernizuojant švietimo infrastruktūrą</v>
          </cell>
        </row>
        <row r="134">
          <cell r="B134" t="str">
            <v>3.1.1.1</v>
          </cell>
        </row>
        <row r="134">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row>
        <row r="138">
          <cell r="D138" t="str">
            <v>Priemonė:  Mokyklų tinklo efektyvumo didinimas</v>
          </cell>
        </row>
        <row r="139">
          <cell r="B139" t="str">
            <v>3.1.1.2.1</v>
          </cell>
          <cell r="C139" t="str">
            <v>R097724-220000-3103</v>
          </cell>
          <cell r="D139" t="str">
            <v>Anykščių miesto A.Vienuolio progimnazijos modernizavimas (vidaus erdvių remontas ir aprūpinimas įranga) </v>
          </cell>
        </row>
        <row r="140">
          <cell r="B140" t="str">
            <v>3.1.1.2.2</v>
          </cell>
          <cell r="C140" t="str">
            <v>R097724-220000-3104</v>
          </cell>
          <cell r="D140" t="str">
            <v>„Kūrybiškumą skatinančių edukacinių erdvių kūrimas Molėtų gimnazijos vidaus patalpose“ </v>
          </cell>
        </row>
        <row r="141">
          <cell r="B141" t="str">
            <v>3.1.1.2.3</v>
          </cell>
          <cell r="C141" t="str">
            <v>R097724-220000-3105</v>
          </cell>
          <cell r="D141" t="str">
            <v>„Edukacinių erdvių kūrimas Ignalinos Česlovo Kudabos progimnazijoje“ </v>
          </cell>
        </row>
        <row r="142">
          <cell r="B142" t="str">
            <v>3.1.2</v>
          </cell>
        </row>
        <row r="142">
          <cell r="D142" t="str">
            <v>Uždavinys: Plėtoti neformalaus ugdymosi galimybes</v>
          </cell>
        </row>
        <row r="143">
          <cell r="B143" t="str">
            <v>3.1.2.1</v>
          </cell>
        </row>
        <row r="143">
          <cell r="D143" t="str">
            <v>Priemonė: Neformaliojo švietimo infrastruktūros tobulinimas</v>
          </cell>
        </row>
        <row r="144">
          <cell r="B144" t="str">
            <v>3.1.2.1.1</v>
          </cell>
          <cell r="C144" t="str">
            <v>R097725-240000-3106</v>
          </cell>
          <cell r="D144" t="str">
            <v>Vaikų ir jaunimo neformalaus ugdymosi galimybių plėtra Anykščių kūno kultūros ir sporto centrui priklausančiuose A. Vienuolio progimnazijos patalpose </v>
          </cell>
        </row>
        <row r="145">
          <cell r="B145" t="str">
            <v>3.1.2.1.2 </v>
          </cell>
          <cell r="C145" t="str">
            <v>R097725-243200-3107</v>
          </cell>
          <cell r="D145" t="str">
            <v>Zarasų sporto centro erdvių atnaujinimas</v>
          </cell>
        </row>
        <row r="146">
          <cell r="B146" t="str">
            <v>3.2 </v>
          </cell>
        </row>
        <row r="146">
          <cell r="D146" t="str">
            <v>Tikslas: Viešųjų paslaugų prieinamumo didinimas</v>
          </cell>
        </row>
        <row r="147">
          <cell r="B147" t="str">
            <v>3.2.1</v>
          </cell>
        </row>
        <row r="147">
          <cell r="D147" t="str">
            <v>Uždavinys: Užtikrinti kokybišką ir prieinamą sveikatos priežiūrą</v>
          </cell>
        </row>
        <row r="148">
          <cell r="B148" t="str">
            <v>3.2.1.1</v>
          </cell>
        </row>
        <row r="148">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row>
        <row r="158">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row>
        <row r="165">
          <cell r="D165" t="str">
            <v>Uždavinys: Skatinti sveiką gyvenseną ir visuomenės sveikatos raštingumą</v>
          </cell>
        </row>
        <row r="166">
          <cell r="B166" t="str">
            <v>3.2.2.1</v>
          </cell>
        </row>
        <row r="166">
          <cell r="D166" t="str">
            <v>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row>
        <row r="174">
          <cell r="D174" t="str">
            <v>Uždavinys: Plėtoti socialinių paslaugų infrastruktūrą ir socialinio būsto fondą bei didinti jų prieinamumą</v>
          </cell>
        </row>
        <row r="175">
          <cell r="B175" t="str">
            <v>3.2.3.1</v>
          </cell>
        </row>
        <row r="175">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row>
        <row r="180">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row>
        <row r="187">
          <cell r="D187" t="str">
            <v>Uždavinys: Plėtoti kultūros paslaugas ir infrastruktūrą</v>
          </cell>
        </row>
        <row r="188">
          <cell r="B188" t="str">
            <v>3.2.4.1</v>
          </cell>
        </row>
        <row r="188">
          <cell r="D188" t="str">
            <v>Priemonė: Modernizuoti savivaldybių kultūros infrastuktūrą</v>
          </cell>
        </row>
        <row r="189">
          <cell r="B189" t="str">
            <v>3.2.4.1.1</v>
          </cell>
          <cell r="C189" t="str">
            <v>R093305-330000-3223</v>
          </cell>
          <cell r="D189" t="str">
            <v>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row>
        <row r="195">
          <cell r="D195" t="str">
            <v>Uždavinys: Gerinti viešąjį valdymą</v>
          </cell>
        </row>
        <row r="196">
          <cell r="B196" t="str">
            <v>3.2.5.1</v>
          </cell>
        </row>
        <row r="196">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3.2.5.1.5</v>
          </cell>
          <cell r="C201" t="str">
            <v>R099920-490000-3233</v>
          </cell>
          <cell r="D201" t="str">
            <v>Paslaugų ir asmenų aptarnavimo kokybės gerinimas Anykščių savivaldybėje</v>
          </cell>
        </row>
        <row r="202">
          <cell r="B202" t="str">
            <v>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sheetData sheetId="2"/>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G2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7" topLeftCell="A197" activePane="bottomLeft" state="frozen"/>
      <selection pane="topLeft" activeCell="A1" activeCellId="0" sqref="A1"/>
      <selection pane="bottomLeft" activeCell="B120" activeCellId="0" sqref="8:202"/>
    </sheetView>
  </sheetViews>
  <sheetFormatPr defaultColWidth="8.6875" defaultRowHeight="15" zeroHeight="false" outlineLevelRow="0" outlineLevelCol="0"/>
  <cols>
    <col collapsed="false" customWidth="true" hidden="false" outlineLevel="0" max="1" min="1" style="0" width="4.43"/>
    <col collapsed="false" customWidth="true" hidden="false" outlineLevel="0" max="2" min="2" style="0" width="10.29"/>
    <col collapsed="false" customWidth="true" hidden="false" outlineLevel="0" max="3" min="3" style="0" width="12.29"/>
    <col collapsed="false" customWidth="true" hidden="false" outlineLevel="0" max="4" min="4" style="0" width="12.42"/>
    <col collapsed="false" customWidth="true" hidden="false" outlineLevel="0" max="5" min="5" style="0" width="10.85"/>
    <col collapsed="false" customWidth="true" hidden="false" outlineLevel="0" max="6" min="6" style="0" width="11.99"/>
    <col collapsed="false" customWidth="true" hidden="false" outlineLevel="0" max="7" min="7" style="0" width="12.57"/>
    <col collapsed="false" customWidth="true" hidden="false" outlineLevel="0" max="8" min="8" style="0" width="12.42"/>
    <col collapsed="false" customWidth="true" hidden="false" outlineLevel="0" max="12" min="10" style="0" width="10.99"/>
    <col collapsed="false" customWidth="true" hidden="false" outlineLevel="0" max="15" min="14" style="0" width="9.14"/>
    <col collapsed="false" customWidth="true" hidden="false" outlineLevel="0" max="16" min="16" style="0" width="13.01"/>
    <col collapsed="false" customWidth="true" hidden="false" outlineLevel="0" max="18" min="17" style="0" width="12.71"/>
    <col collapsed="false" customWidth="true" hidden="false" outlineLevel="0" max="19" min="19" style="0" width="12.86"/>
    <col collapsed="false" customWidth="true" hidden="false" outlineLevel="0" max="22" min="22" style="0" width="12.71"/>
    <col collapsed="false" customWidth="true" hidden="false" outlineLevel="0" max="26" min="26" style="0" width="12.86"/>
  </cols>
  <sheetData>
    <row r="1" customFormat="false" ht="15.75" hidden="false" customHeight="false" outlineLevel="0" collapsed="false">
      <c r="B1" s="1"/>
      <c r="C1" s="1"/>
      <c r="D1" s="1"/>
      <c r="E1" s="1"/>
      <c r="F1" s="1"/>
      <c r="G1" s="1"/>
      <c r="H1" s="1"/>
      <c r="J1" s="2"/>
      <c r="K1" s="2"/>
      <c r="L1" s="2"/>
      <c r="N1" s="2"/>
      <c r="O1" s="2"/>
      <c r="P1" s="3" t="s">
        <v>0</v>
      </c>
      <c r="Q1" s="2"/>
      <c r="R1" s="2"/>
      <c r="S1" s="2"/>
    </row>
    <row r="2" customFormat="false" ht="15.75" hidden="false" customHeight="false" outlineLevel="0" collapsed="false">
      <c r="B2" s="1"/>
      <c r="C2" s="1"/>
      <c r="D2" s="1"/>
      <c r="E2" s="1"/>
      <c r="F2" s="1"/>
      <c r="G2" s="1"/>
      <c r="H2" s="1"/>
      <c r="J2" s="4"/>
      <c r="K2" s="4"/>
      <c r="L2" s="4"/>
      <c r="N2" s="4"/>
      <c r="O2" s="4"/>
      <c r="P2" s="5" t="s">
        <v>1</v>
      </c>
      <c r="Q2" s="4"/>
      <c r="R2" s="4"/>
      <c r="S2" s="4"/>
    </row>
    <row r="3" customFormat="false" ht="15.75" hidden="false" customHeight="false" outlineLevel="0" collapsed="false">
      <c r="B3" s="1"/>
      <c r="C3" s="1"/>
      <c r="D3" s="1"/>
      <c r="E3" s="1"/>
      <c r="F3" s="1"/>
      <c r="G3" s="1"/>
      <c r="H3" s="1"/>
      <c r="J3" s="4"/>
      <c r="K3" s="4"/>
      <c r="L3" s="4"/>
      <c r="N3" s="4"/>
      <c r="O3" s="4"/>
      <c r="P3" s="5" t="s">
        <v>2</v>
      </c>
      <c r="Q3" s="4"/>
      <c r="R3" s="4"/>
      <c r="S3" s="4"/>
    </row>
    <row r="4" customFormat="false" ht="15.75" hidden="false" customHeight="false" outlineLevel="0" collapsed="false">
      <c r="B4" s="6" t="s">
        <v>3</v>
      </c>
      <c r="C4" s="1"/>
      <c r="D4" s="1"/>
      <c r="E4" s="1"/>
      <c r="F4" s="1"/>
      <c r="G4" s="1"/>
      <c r="H4" s="1"/>
      <c r="J4" s="4"/>
      <c r="K4" s="4"/>
      <c r="L4" s="4"/>
      <c r="N4" s="4"/>
      <c r="O4" s="4"/>
      <c r="P4" s="4"/>
      <c r="Q4" s="4"/>
      <c r="R4" s="4"/>
      <c r="S4" s="4"/>
    </row>
    <row r="5" customFormat="false" ht="15.75" hidden="false" customHeight="false" outlineLevel="0" collapsed="false">
      <c r="B5" s="7" t="s">
        <v>4</v>
      </c>
      <c r="C5" s="1"/>
      <c r="D5" s="1"/>
      <c r="E5" s="1"/>
      <c r="F5" s="1"/>
      <c r="G5" s="1"/>
      <c r="H5" s="1"/>
      <c r="I5" s="1"/>
      <c r="J5" s="1"/>
      <c r="K5" s="1"/>
      <c r="L5" s="1"/>
      <c r="M5" s="1"/>
      <c r="N5" s="1"/>
      <c r="O5" s="1"/>
    </row>
    <row r="6" customFormat="false" ht="29.25" hidden="false" customHeight="true" outlineLevel="0" collapsed="false">
      <c r="B6" s="8" t="s">
        <v>5</v>
      </c>
      <c r="C6" s="8"/>
      <c r="D6" s="8"/>
      <c r="E6" s="8"/>
      <c r="F6" s="8"/>
      <c r="G6" s="8"/>
      <c r="H6" s="8"/>
      <c r="I6" s="8"/>
      <c r="J6" s="8"/>
      <c r="K6" s="8"/>
      <c r="L6" s="8"/>
      <c r="M6" s="8"/>
      <c r="N6" s="8" t="s">
        <v>6</v>
      </c>
      <c r="O6" s="8"/>
      <c r="P6" s="9" t="s">
        <v>7</v>
      </c>
      <c r="Q6" s="9"/>
      <c r="R6" s="9"/>
      <c r="S6" s="9"/>
    </row>
    <row r="7" customFormat="false" ht="91.5" hidden="false" customHeight="true" outlineLevel="0" collapsed="false">
      <c r="B7" s="8" t="s">
        <v>8</v>
      </c>
      <c r="C7" s="8" t="s">
        <v>9</v>
      </c>
      <c r="D7" s="8" t="s">
        <v>10</v>
      </c>
      <c r="E7" s="8" t="s">
        <v>11</v>
      </c>
      <c r="F7" s="8" t="s">
        <v>12</v>
      </c>
      <c r="G7" s="8" t="s">
        <v>13</v>
      </c>
      <c r="H7" s="10" t="s">
        <v>14</v>
      </c>
      <c r="I7" s="8" t="s">
        <v>15</v>
      </c>
      <c r="J7" s="8" t="s">
        <v>16</v>
      </c>
      <c r="K7" s="8" t="s">
        <v>17</v>
      </c>
      <c r="L7" s="8" t="s">
        <v>18</v>
      </c>
      <c r="M7" s="8" t="s">
        <v>19</v>
      </c>
      <c r="N7" s="8" t="s">
        <v>20</v>
      </c>
      <c r="O7" s="8" t="s">
        <v>21</v>
      </c>
      <c r="P7" s="8" t="s">
        <v>22</v>
      </c>
      <c r="Q7" s="11" t="s">
        <v>23</v>
      </c>
      <c r="R7" s="11" t="s">
        <v>24</v>
      </c>
      <c r="S7" s="11" t="s">
        <v>25</v>
      </c>
    </row>
    <row r="8" customFormat="false" ht="13.5" hidden="false" customHeight="true" outlineLevel="0" collapsed="false">
      <c r="B8" s="12" t="n">
        <v>1</v>
      </c>
      <c r="C8" s="12" t="n">
        <v>2</v>
      </c>
      <c r="D8" s="12" t="n">
        <v>3</v>
      </c>
      <c r="E8" s="12" t="n">
        <v>4</v>
      </c>
      <c r="F8" s="12" t="n">
        <v>5</v>
      </c>
      <c r="G8" s="12" t="n">
        <v>6</v>
      </c>
      <c r="H8" s="12" t="n">
        <v>7</v>
      </c>
      <c r="I8" s="12" t="n">
        <v>8</v>
      </c>
      <c r="J8" s="12" t="n">
        <v>9</v>
      </c>
      <c r="K8" s="12" t="n">
        <v>10</v>
      </c>
      <c r="L8" s="12" t="n">
        <v>11</v>
      </c>
      <c r="M8" s="12" t="n">
        <v>12</v>
      </c>
      <c r="N8" s="12" t="n">
        <v>13</v>
      </c>
      <c r="O8" s="12" t="n">
        <v>14</v>
      </c>
      <c r="P8" s="12" t="n">
        <v>15</v>
      </c>
      <c r="Q8" s="12" t="n">
        <v>16</v>
      </c>
      <c r="R8" s="12" t="n">
        <v>17</v>
      </c>
      <c r="S8" s="12" t="n">
        <v>18</v>
      </c>
    </row>
    <row r="9" s="1" customFormat="true" ht="67.5" hidden="false" customHeight="true" outlineLevel="0" collapsed="false">
      <c r="B9" s="13" t="s">
        <v>26</v>
      </c>
      <c r="C9" s="13"/>
      <c r="D9" s="13" t="s">
        <v>27</v>
      </c>
      <c r="E9" s="13"/>
      <c r="F9" s="13"/>
      <c r="G9" s="13"/>
      <c r="H9" s="13"/>
      <c r="I9" s="13"/>
      <c r="J9" s="13"/>
      <c r="K9" s="13"/>
      <c r="L9" s="13"/>
      <c r="M9" s="13"/>
      <c r="N9" s="13"/>
      <c r="O9" s="13"/>
      <c r="P9" s="13"/>
      <c r="Q9" s="13"/>
      <c r="R9" s="13"/>
      <c r="S9" s="13"/>
    </row>
    <row r="10" s="1" customFormat="true" ht="213.75" hidden="false" customHeight="true" outlineLevel="0" collapsed="false">
      <c r="B10" s="14" t="s">
        <v>28</v>
      </c>
      <c r="C10" s="15"/>
      <c r="D10" s="15" t="s">
        <v>29</v>
      </c>
      <c r="E10" s="15"/>
      <c r="F10" s="14"/>
      <c r="G10" s="14"/>
      <c r="H10" s="15"/>
      <c r="I10" s="14"/>
      <c r="J10" s="15"/>
      <c r="K10" s="15"/>
      <c r="L10" s="14"/>
      <c r="M10" s="14"/>
      <c r="N10" s="14"/>
      <c r="O10" s="15"/>
      <c r="P10" s="14"/>
      <c r="Q10" s="15"/>
      <c r="R10" s="14"/>
      <c r="S10" s="14"/>
    </row>
    <row r="11" s="1" customFormat="true" ht="128.25" hidden="false" customHeight="true" outlineLevel="0" collapsed="false">
      <c r="B11" s="16" t="s">
        <v>30</v>
      </c>
      <c r="C11" s="17"/>
      <c r="D11" s="17" t="s">
        <v>31</v>
      </c>
      <c r="E11" s="17"/>
      <c r="F11" s="16"/>
      <c r="G11" s="17"/>
      <c r="H11" s="16"/>
      <c r="I11" s="17"/>
      <c r="J11" s="16"/>
      <c r="K11" s="16"/>
      <c r="L11" s="17"/>
      <c r="M11" s="17"/>
      <c r="N11" s="16"/>
      <c r="O11" s="17"/>
      <c r="P11" s="16"/>
      <c r="Q11" s="17"/>
      <c r="R11" s="16"/>
      <c r="S11" s="17"/>
    </row>
    <row r="12" s="1" customFormat="true" ht="51" hidden="false" customHeight="true" outlineLevel="0" collapsed="false">
      <c r="B12" s="18" t="s">
        <v>32</v>
      </c>
      <c r="C12" s="18"/>
      <c r="D12" s="18" t="s">
        <v>33</v>
      </c>
      <c r="E12" s="18"/>
      <c r="F12" s="18"/>
      <c r="G12" s="18"/>
      <c r="H12" s="18"/>
      <c r="I12" s="18"/>
      <c r="J12" s="18"/>
      <c r="K12" s="18"/>
      <c r="L12" s="18"/>
      <c r="M12" s="18"/>
      <c r="N12" s="18"/>
      <c r="O12" s="18"/>
      <c r="P12" s="19" t="n">
        <f aca="false">P13+P14+P15+P16+P17+P18+P19+P20+P21+P22+P23+P24+P25+P26</f>
        <v>12661458.24</v>
      </c>
      <c r="Q12" s="19" t="n">
        <f aca="false">Q13+Q14+Q15+Q16+Q17+Q18+Q19+Q20+Q21+Q22+Q23+Q24+Q25+Q26</f>
        <v>9412452.67</v>
      </c>
      <c r="R12" s="19" t="n">
        <f aca="false">R13+R14+R15+R16+R17+R18+R19+R20+R21+R22+R23+R24+R25+R26</f>
        <v>844991.11</v>
      </c>
      <c r="S12" s="19" t="n">
        <f aca="false">S13+S14+S15+S16+S17+S18+S19+S20+S21+S22+S23+S24+S25+S26</f>
        <v>2404014.46</v>
      </c>
    </row>
    <row r="13" s="1" customFormat="true" ht="74.25" hidden="false" customHeight="true" outlineLevel="0" collapsed="false">
      <c r="B13" s="20" t="s">
        <v>34</v>
      </c>
      <c r="C13" s="21" t="s">
        <v>35</v>
      </c>
      <c r="D13" s="22" t="s">
        <v>36</v>
      </c>
      <c r="E13" s="22" t="s">
        <v>37</v>
      </c>
      <c r="F13" s="22" t="s">
        <v>38</v>
      </c>
      <c r="G13" s="22" t="s">
        <v>39</v>
      </c>
      <c r="H13" s="22" t="s">
        <v>40</v>
      </c>
      <c r="I13" s="22" t="s">
        <v>41</v>
      </c>
      <c r="J13" s="22" t="s">
        <v>42</v>
      </c>
      <c r="K13" s="22" t="s">
        <v>43</v>
      </c>
      <c r="L13" s="22" t="s">
        <v>43</v>
      </c>
      <c r="M13" s="22" t="s">
        <v>43</v>
      </c>
      <c r="N13" s="23" t="s">
        <v>44</v>
      </c>
      <c r="O13" s="23" t="n">
        <v>2020</v>
      </c>
      <c r="P13" s="22" t="n">
        <v>1774839.96</v>
      </c>
      <c r="Q13" s="22" t="n">
        <v>1441407.94</v>
      </c>
      <c r="R13" s="22" t="n">
        <v>127183.06</v>
      </c>
      <c r="S13" s="22" t="n">
        <f aca="false">P13-Q13-R13</f>
        <v>206248.96</v>
      </c>
    </row>
    <row r="14" s="1" customFormat="true" ht="78" hidden="false" customHeight="true" outlineLevel="0" collapsed="false">
      <c r="B14" s="20" t="s">
        <v>45</v>
      </c>
      <c r="C14" s="21" t="s">
        <v>46</v>
      </c>
      <c r="D14" s="22" t="s">
        <v>47</v>
      </c>
      <c r="E14" s="22" t="s">
        <v>37</v>
      </c>
      <c r="F14" s="22" t="s">
        <v>38</v>
      </c>
      <c r="G14" s="22" t="s">
        <v>48</v>
      </c>
      <c r="H14" s="22" t="s">
        <v>40</v>
      </c>
      <c r="I14" s="22" t="s">
        <v>41</v>
      </c>
      <c r="J14" s="22" t="s">
        <v>42</v>
      </c>
      <c r="K14" s="22" t="s">
        <v>43</v>
      </c>
      <c r="L14" s="22" t="s">
        <v>43</v>
      </c>
      <c r="M14" s="22" t="s">
        <v>43</v>
      </c>
      <c r="N14" s="23" t="s">
        <v>49</v>
      </c>
      <c r="O14" s="23" t="n">
        <v>2019</v>
      </c>
      <c r="P14" s="22" t="n">
        <v>1142603.75</v>
      </c>
      <c r="Q14" s="22" t="n">
        <v>881242</v>
      </c>
      <c r="R14" s="22" t="n">
        <v>77757</v>
      </c>
      <c r="S14" s="22" t="n">
        <f aca="false">P14-Q14-R14</f>
        <v>183604.75</v>
      </c>
    </row>
    <row r="15" s="1" customFormat="true" ht="90" hidden="false" customHeight="true" outlineLevel="0" collapsed="false">
      <c r="B15" s="20" t="s">
        <v>50</v>
      </c>
      <c r="C15" s="20" t="s">
        <v>51</v>
      </c>
      <c r="D15" s="24" t="s">
        <v>52</v>
      </c>
      <c r="E15" s="24" t="s">
        <v>37</v>
      </c>
      <c r="F15" s="24" t="s">
        <v>38</v>
      </c>
      <c r="G15" s="24" t="s">
        <v>48</v>
      </c>
      <c r="H15" s="24" t="s">
        <v>40</v>
      </c>
      <c r="I15" s="24" t="s">
        <v>41</v>
      </c>
      <c r="J15" s="24" t="s">
        <v>42</v>
      </c>
      <c r="K15" s="24" t="s">
        <v>43</v>
      </c>
      <c r="L15" s="24" t="s">
        <v>43</v>
      </c>
      <c r="M15" s="24" t="s">
        <v>43</v>
      </c>
      <c r="N15" s="25" t="s">
        <v>53</v>
      </c>
      <c r="O15" s="25" t="n">
        <v>2018</v>
      </c>
      <c r="P15" s="24" t="n">
        <v>667440.92</v>
      </c>
      <c r="Q15" s="24" t="n">
        <v>567324.77</v>
      </c>
      <c r="R15" s="24" t="n">
        <v>50058.07</v>
      </c>
      <c r="S15" s="24" t="n">
        <f aca="false">P15-Q15-R15</f>
        <v>50058.08</v>
      </c>
    </row>
    <row r="16" s="1" customFormat="true" ht="74.25" hidden="false" customHeight="true" outlineLevel="0" collapsed="false">
      <c r="B16" s="21" t="s">
        <v>54</v>
      </c>
      <c r="C16" s="21" t="s">
        <v>55</v>
      </c>
      <c r="D16" s="22" t="s">
        <v>56</v>
      </c>
      <c r="E16" s="22" t="s">
        <v>57</v>
      </c>
      <c r="F16" s="22" t="s">
        <v>58</v>
      </c>
      <c r="G16" s="22" t="s">
        <v>59</v>
      </c>
      <c r="H16" s="22" t="s">
        <v>40</v>
      </c>
      <c r="I16" s="22" t="s">
        <v>60</v>
      </c>
      <c r="J16" s="22" t="s">
        <v>16</v>
      </c>
      <c r="K16" s="22" t="s">
        <v>61</v>
      </c>
      <c r="L16" s="22" t="s">
        <v>61</v>
      </c>
      <c r="M16" s="22" t="s">
        <v>43</v>
      </c>
      <c r="N16" s="25" t="s">
        <v>62</v>
      </c>
      <c r="O16" s="25" t="n">
        <v>2023</v>
      </c>
      <c r="P16" s="22" t="n">
        <v>1426434</v>
      </c>
      <c r="Q16" s="22" t="n">
        <v>1212468</v>
      </c>
      <c r="R16" s="22" t="n">
        <v>106983</v>
      </c>
      <c r="S16" s="22" t="n">
        <f aca="false">P16-Q16-R16</f>
        <v>106983</v>
      </c>
    </row>
    <row r="17" s="1" customFormat="true" ht="114.75" hidden="false" customHeight="true" outlineLevel="0" collapsed="false">
      <c r="B17" s="20" t="s">
        <v>63</v>
      </c>
      <c r="C17" s="20" t="s">
        <v>64</v>
      </c>
      <c r="D17" s="24" t="s">
        <v>65</v>
      </c>
      <c r="E17" s="24" t="s">
        <v>66</v>
      </c>
      <c r="F17" s="24" t="s">
        <v>38</v>
      </c>
      <c r="G17" s="24" t="s">
        <v>67</v>
      </c>
      <c r="H17" s="24" t="s">
        <v>40</v>
      </c>
      <c r="I17" s="24" t="s">
        <v>41</v>
      </c>
      <c r="J17" s="24" t="s">
        <v>42</v>
      </c>
      <c r="K17" s="24" t="s">
        <v>43</v>
      </c>
      <c r="L17" s="24" t="s">
        <v>43</v>
      </c>
      <c r="M17" s="24" t="s">
        <v>43</v>
      </c>
      <c r="N17" s="25" t="s">
        <v>68</v>
      </c>
      <c r="O17" s="25" t="n">
        <v>2019</v>
      </c>
      <c r="P17" s="24" t="n">
        <v>985763.28</v>
      </c>
      <c r="Q17" s="24" t="n">
        <v>492299.07</v>
      </c>
      <c r="R17" s="24" t="n">
        <v>57917.54</v>
      </c>
      <c r="S17" s="24" t="n">
        <f aca="false">P17-Q17-R17</f>
        <v>435546.67</v>
      </c>
    </row>
    <row r="18" s="1" customFormat="true" ht="66" hidden="false" customHeight="true" outlineLevel="0" collapsed="false">
      <c r="B18" s="20" t="s">
        <v>69</v>
      </c>
      <c r="C18" s="20" t="s">
        <v>70</v>
      </c>
      <c r="D18" s="24" t="s">
        <v>71</v>
      </c>
      <c r="E18" s="24" t="s">
        <v>66</v>
      </c>
      <c r="F18" s="24" t="s">
        <v>38</v>
      </c>
      <c r="G18" s="24" t="s">
        <v>67</v>
      </c>
      <c r="H18" s="24" t="s">
        <v>40</v>
      </c>
      <c r="I18" s="24" t="s">
        <v>41</v>
      </c>
      <c r="J18" s="24" t="s">
        <v>42</v>
      </c>
      <c r="K18" s="24" t="s">
        <v>43</v>
      </c>
      <c r="L18" s="24" t="s">
        <v>43</v>
      </c>
      <c r="M18" s="22" t="s">
        <v>43</v>
      </c>
      <c r="N18" s="25" t="s">
        <v>72</v>
      </c>
      <c r="O18" s="25" t="n">
        <v>2020</v>
      </c>
      <c r="P18" s="24" t="n">
        <v>342043.32</v>
      </c>
      <c r="Q18" s="24" t="n">
        <v>239999.57</v>
      </c>
      <c r="R18" s="24" t="n">
        <v>21176.43</v>
      </c>
      <c r="S18" s="22" t="n">
        <f aca="false">P18-Q18-R18</f>
        <v>80867.32</v>
      </c>
    </row>
    <row r="19" s="26" customFormat="true" ht="92.25" hidden="false" customHeight="true" outlineLevel="0" collapsed="false">
      <c r="B19" s="20" t="s">
        <v>73</v>
      </c>
      <c r="C19" s="20" t="s">
        <v>74</v>
      </c>
      <c r="D19" s="24" t="s">
        <v>75</v>
      </c>
      <c r="E19" s="24" t="s">
        <v>76</v>
      </c>
      <c r="F19" s="24" t="s">
        <v>58</v>
      </c>
      <c r="G19" s="24" t="s">
        <v>77</v>
      </c>
      <c r="H19" s="24" t="s">
        <v>40</v>
      </c>
      <c r="I19" s="24" t="s">
        <v>60</v>
      </c>
      <c r="J19" s="24" t="s">
        <v>16</v>
      </c>
      <c r="K19" s="24" t="s">
        <v>61</v>
      </c>
      <c r="L19" s="24" t="s">
        <v>61</v>
      </c>
      <c r="M19" s="24" t="s">
        <v>43</v>
      </c>
      <c r="N19" s="25" t="s">
        <v>78</v>
      </c>
      <c r="O19" s="25" t="n">
        <v>2021</v>
      </c>
      <c r="P19" s="24" t="n">
        <v>891263.89</v>
      </c>
      <c r="Q19" s="24" t="n">
        <v>703501.72</v>
      </c>
      <c r="R19" s="24" t="n">
        <v>62073.68</v>
      </c>
      <c r="S19" s="24" t="n">
        <f aca="false">P19-Q19-R19</f>
        <v>125688.49</v>
      </c>
      <c r="T19" s="1"/>
      <c r="U19" s="1"/>
      <c r="V19" s="1"/>
      <c r="W19" s="1"/>
      <c r="X19" s="1"/>
    </row>
    <row r="20" s="26" customFormat="true" ht="156.75" hidden="false" customHeight="true" outlineLevel="0" collapsed="false">
      <c r="B20" s="20" t="s">
        <v>79</v>
      </c>
      <c r="C20" s="20" t="s">
        <v>80</v>
      </c>
      <c r="D20" s="24" t="s">
        <v>81</v>
      </c>
      <c r="E20" s="24" t="s">
        <v>76</v>
      </c>
      <c r="F20" s="24" t="s">
        <v>58</v>
      </c>
      <c r="G20" s="24" t="s">
        <v>77</v>
      </c>
      <c r="H20" s="24" t="s">
        <v>40</v>
      </c>
      <c r="I20" s="24" t="s">
        <v>41</v>
      </c>
      <c r="J20" s="24" t="s">
        <v>42</v>
      </c>
      <c r="K20" s="24" t="s">
        <v>43</v>
      </c>
      <c r="L20" s="24" t="s">
        <v>43</v>
      </c>
      <c r="M20" s="24" t="s">
        <v>43</v>
      </c>
      <c r="N20" s="25" t="s">
        <v>82</v>
      </c>
      <c r="O20" s="25" t="n">
        <v>2020</v>
      </c>
      <c r="P20" s="24" t="n">
        <v>608050.61</v>
      </c>
      <c r="Q20" s="24" t="n">
        <v>502479.08</v>
      </c>
      <c r="R20" s="24" t="n">
        <v>44336.39</v>
      </c>
      <c r="S20" s="24" t="n">
        <v>61235.14</v>
      </c>
      <c r="T20" s="1"/>
      <c r="U20" s="1"/>
      <c r="V20" s="1"/>
      <c r="W20" s="1"/>
      <c r="X20" s="1"/>
    </row>
    <row r="21" s="26" customFormat="true" ht="69.75" hidden="false" customHeight="true" outlineLevel="0" collapsed="false">
      <c r="B21" s="20" t="s">
        <v>83</v>
      </c>
      <c r="C21" s="20" t="s">
        <v>84</v>
      </c>
      <c r="D21" s="24" t="s">
        <v>85</v>
      </c>
      <c r="E21" s="24" t="s">
        <v>66</v>
      </c>
      <c r="F21" s="24" t="s">
        <v>38</v>
      </c>
      <c r="G21" s="24" t="s">
        <v>67</v>
      </c>
      <c r="H21" s="24" t="s">
        <v>40</v>
      </c>
      <c r="I21" s="24" t="s">
        <v>41</v>
      </c>
      <c r="J21" s="24" t="s">
        <v>42</v>
      </c>
      <c r="K21" s="24" t="s">
        <v>43</v>
      </c>
      <c r="L21" s="24" t="s">
        <v>43</v>
      </c>
      <c r="M21" s="24" t="s">
        <v>43</v>
      </c>
      <c r="N21" s="25" t="s">
        <v>86</v>
      </c>
      <c r="O21" s="25" t="n">
        <v>2020</v>
      </c>
      <c r="P21" s="24" t="n">
        <v>1137262.66</v>
      </c>
      <c r="Q21" s="24" t="n">
        <v>700000</v>
      </c>
      <c r="R21" s="24" t="n">
        <v>61765</v>
      </c>
      <c r="S21" s="24" t="n">
        <f aca="false">P21-Q21-R21</f>
        <v>375497.66</v>
      </c>
      <c r="T21" s="1"/>
      <c r="U21" s="1"/>
      <c r="V21" s="1"/>
      <c r="W21" s="1"/>
      <c r="X21" s="1"/>
    </row>
    <row r="22" s="26" customFormat="true" ht="69.75" hidden="false" customHeight="true" outlineLevel="0" collapsed="false">
      <c r="B22" s="20" t="s">
        <v>87</v>
      </c>
      <c r="C22" s="20" t="s">
        <v>88</v>
      </c>
      <c r="D22" s="24" t="s">
        <v>89</v>
      </c>
      <c r="E22" s="24" t="s">
        <v>76</v>
      </c>
      <c r="F22" s="24" t="s">
        <v>58</v>
      </c>
      <c r="G22" s="24" t="s">
        <v>77</v>
      </c>
      <c r="H22" s="24" t="s">
        <v>40</v>
      </c>
      <c r="I22" s="24" t="s">
        <v>60</v>
      </c>
      <c r="J22" s="24" t="s">
        <v>16</v>
      </c>
      <c r="K22" s="24" t="s">
        <v>61</v>
      </c>
      <c r="L22" s="24" t="s">
        <v>61</v>
      </c>
      <c r="M22" s="24" t="s">
        <v>43</v>
      </c>
      <c r="N22" s="25" t="s">
        <v>90</v>
      </c>
      <c r="O22" s="25" t="n">
        <v>2021</v>
      </c>
      <c r="P22" s="24" t="n">
        <v>1365071.92</v>
      </c>
      <c r="Q22" s="24" t="n">
        <v>865499.4</v>
      </c>
      <c r="R22" s="24" t="n">
        <v>76367.6</v>
      </c>
      <c r="S22" s="24" t="n">
        <f aca="false">P22-Q22-R22</f>
        <v>423204.92</v>
      </c>
      <c r="T22" s="1"/>
      <c r="U22" s="1"/>
      <c r="V22" s="1"/>
      <c r="W22" s="1"/>
      <c r="X22" s="1"/>
    </row>
    <row r="23" s="26" customFormat="true" ht="102" hidden="false" customHeight="true" outlineLevel="0" collapsed="false">
      <c r="B23" s="20" t="s">
        <v>91</v>
      </c>
      <c r="C23" s="20" t="s">
        <v>92</v>
      </c>
      <c r="D23" s="24" t="s">
        <v>93</v>
      </c>
      <c r="E23" s="24" t="s">
        <v>76</v>
      </c>
      <c r="F23" s="24" t="s">
        <v>58</v>
      </c>
      <c r="G23" s="24" t="s">
        <v>77</v>
      </c>
      <c r="H23" s="24" t="s">
        <v>40</v>
      </c>
      <c r="I23" s="24" t="s">
        <v>60</v>
      </c>
      <c r="J23" s="24" t="s">
        <v>16</v>
      </c>
      <c r="K23" s="24" t="s">
        <v>61</v>
      </c>
      <c r="L23" s="24" t="s">
        <v>61</v>
      </c>
      <c r="M23" s="24" t="s">
        <v>43</v>
      </c>
      <c r="N23" s="25" t="s">
        <v>78</v>
      </c>
      <c r="O23" s="25" t="n">
        <v>2021</v>
      </c>
      <c r="P23" s="24" t="n">
        <v>332642.24</v>
      </c>
      <c r="Q23" s="24" t="n">
        <v>249671.21</v>
      </c>
      <c r="R23" s="24" t="n">
        <v>22029.81</v>
      </c>
      <c r="S23" s="24" t="n">
        <f aca="false">P23-Q23-R23</f>
        <v>60941.22</v>
      </c>
      <c r="T23" s="1"/>
      <c r="U23" s="1"/>
      <c r="V23" s="1"/>
      <c r="W23" s="1"/>
      <c r="X23" s="1"/>
    </row>
    <row r="24" s="1" customFormat="true" ht="76.5" hidden="false" customHeight="true" outlineLevel="0" collapsed="false">
      <c r="B24" s="20" t="s">
        <v>94</v>
      </c>
      <c r="C24" s="20" t="s">
        <v>95</v>
      </c>
      <c r="D24" s="24" t="s">
        <v>96</v>
      </c>
      <c r="E24" s="24" t="s">
        <v>66</v>
      </c>
      <c r="F24" s="24" t="s">
        <v>38</v>
      </c>
      <c r="G24" s="24" t="s">
        <v>67</v>
      </c>
      <c r="H24" s="24" t="s">
        <v>40</v>
      </c>
      <c r="I24" s="24" t="s">
        <v>41</v>
      </c>
      <c r="J24" s="24" t="s">
        <v>42</v>
      </c>
      <c r="K24" s="24" t="s">
        <v>43</v>
      </c>
      <c r="L24" s="24" t="s">
        <v>43</v>
      </c>
      <c r="M24" s="24" t="s">
        <v>43</v>
      </c>
      <c r="N24" s="25" t="s">
        <v>97</v>
      </c>
      <c r="O24" s="25" t="n">
        <v>2019</v>
      </c>
      <c r="P24" s="24" t="n">
        <v>945911.74</v>
      </c>
      <c r="Q24" s="24" t="n">
        <v>797703.56</v>
      </c>
      <c r="R24" s="24" t="n">
        <v>70385.61</v>
      </c>
      <c r="S24" s="24" t="n">
        <f aca="false">P24-Q24-R24</f>
        <v>77822.5699999999</v>
      </c>
    </row>
    <row r="25" s="1" customFormat="true" ht="91.5" hidden="false" customHeight="true" outlineLevel="0" collapsed="false">
      <c r="B25" s="20" t="s">
        <v>98</v>
      </c>
      <c r="C25" s="20" t="s">
        <v>99</v>
      </c>
      <c r="D25" s="24" t="s">
        <v>100</v>
      </c>
      <c r="E25" s="24" t="s">
        <v>66</v>
      </c>
      <c r="F25" s="24" t="s">
        <v>38</v>
      </c>
      <c r="G25" s="24" t="s">
        <v>67</v>
      </c>
      <c r="H25" s="24" t="s">
        <v>40</v>
      </c>
      <c r="I25" s="24" t="s">
        <v>41</v>
      </c>
      <c r="J25" s="24" t="s">
        <v>42</v>
      </c>
      <c r="K25" s="24" t="s">
        <v>43</v>
      </c>
      <c r="L25" s="24" t="s">
        <v>43</v>
      </c>
      <c r="M25" s="22" t="s">
        <v>43</v>
      </c>
      <c r="N25" s="25" t="s">
        <v>72</v>
      </c>
      <c r="O25" s="25" t="n">
        <v>2020</v>
      </c>
      <c r="P25" s="27" t="n">
        <v>530184.8</v>
      </c>
      <c r="Q25" s="24" t="n">
        <v>323702.97</v>
      </c>
      <c r="R25" s="24" t="n">
        <v>28562.03</v>
      </c>
      <c r="S25" s="28" t="n">
        <f aca="false">P25-Q25-R25</f>
        <v>177919.8</v>
      </c>
    </row>
    <row r="26" s="1" customFormat="true" ht="78.75" hidden="false" customHeight="true" outlineLevel="0" collapsed="false">
      <c r="B26" s="20" t="s">
        <v>101</v>
      </c>
      <c r="C26" s="20" t="s">
        <v>102</v>
      </c>
      <c r="D26" s="24" t="s">
        <v>103</v>
      </c>
      <c r="E26" s="22" t="s">
        <v>76</v>
      </c>
      <c r="F26" s="22" t="s">
        <v>58</v>
      </c>
      <c r="G26" s="22" t="s">
        <v>77</v>
      </c>
      <c r="H26" s="22" t="s">
        <v>40</v>
      </c>
      <c r="I26" s="22" t="s">
        <v>60</v>
      </c>
      <c r="J26" s="22" t="s">
        <v>16</v>
      </c>
      <c r="K26" s="22" t="s">
        <v>61</v>
      </c>
      <c r="L26" s="22" t="s">
        <v>61</v>
      </c>
      <c r="M26" s="22" t="s">
        <v>43</v>
      </c>
      <c r="N26" s="23" t="s">
        <v>90</v>
      </c>
      <c r="O26" s="23" t="n">
        <v>2020</v>
      </c>
      <c r="P26" s="22" t="n">
        <v>511945.15</v>
      </c>
      <c r="Q26" s="22" t="n">
        <v>435153.38</v>
      </c>
      <c r="R26" s="22" t="n">
        <v>38395.89</v>
      </c>
      <c r="S26" s="22" t="n">
        <v>38395.88</v>
      </c>
      <c r="V26" s="29"/>
      <c r="W26" s="29"/>
    </row>
    <row r="27" s="1" customFormat="true" ht="77.25" hidden="false" customHeight="true" outlineLevel="0" collapsed="false">
      <c r="B27" s="18" t="s">
        <v>104</v>
      </c>
      <c r="C27" s="18"/>
      <c r="D27" s="18" t="s">
        <v>105</v>
      </c>
      <c r="E27" s="18"/>
      <c r="F27" s="18"/>
      <c r="G27" s="18"/>
      <c r="H27" s="18"/>
      <c r="I27" s="18"/>
      <c r="J27" s="18"/>
      <c r="K27" s="18"/>
      <c r="L27" s="18"/>
      <c r="M27" s="18"/>
      <c r="N27" s="18"/>
      <c r="O27" s="18"/>
      <c r="P27" s="19" t="n">
        <f aca="false">P28+P29+P30</f>
        <v>4344260.17</v>
      </c>
      <c r="Q27" s="19" t="n">
        <f aca="false">Q28+Q29+Q30</f>
        <v>3441264.61</v>
      </c>
      <c r="R27" s="19" t="n">
        <f aca="false">R28+R29+R30</f>
        <v>303639.94</v>
      </c>
      <c r="S27" s="19" t="n">
        <f aca="false">S28+S29+S30</f>
        <v>599355.62</v>
      </c>
    </row>
    <row r="28" s="1" customFormat="true" ht="78" hidden="false" customHeight="true" outlineLevel="0" collapsed="false">
      <c r="B28" s="20" t="s">
        <v>106</v>
      </c>
      <c r="C28" s="21" t="s">
        <v>107</v>
      </c>
      <c r="D28" s="22" t="s">
        <v>108</v>
      </c>
      <c r="E28" s="22" t="s">
        <v>109</v>
      </c>
      <c r="F28" s="22" t="s">
        <v>38</v>
      </c>
      <c r="G28" s="22" t="s">
        <v>110</v>
      </c>
      <c r="H28" s="22" t="s">
        <v>111</v>
      </c>
      <c r="I28" s="22" t="s">
        <v>41</v>
      </c>
      <c r="J28" s="22" t="s">
        <v>42</v>
      </c>
      <c r="K28" s="22" t="s">
        <v>61</v>
      </c>
      <c r="L28" s="22" t="s">
        <v>61</v>
      </c>
      <c r="M28" s="22" t="s">
        <v>43</v>
      </c>
      <c r="N28" s="23" t="s">
        <v>112</v>
      </c>
      <c r="O28" s="25" t="n">
        <v>2018</v>
      </c>
      <c r="P28" s="22" t="n">
        <v>280999.21</v>
      </c>
      <c r="Q28" s="22" t="n">
        <v>238849.32</v>
      </c>
      <c r="R28" s="22" t="n">
        <v>21074.94</v>
      </c>
      <c r="S28" s="22" t="n">
        <f aca="false">P28-Q28-R28</f>
        <v>21074.95</v>
      </c>
    </row>
    <row r="29" s="1" customFormat="true" ht="105" hidden="false" customHeight="true" outlineLevel="0" collapsed="false">
      <c r="B29" s="20" t="s">
        <v>113</v>
      </c>
      <c r="C29" s="20" t="s">
        <v>114</v>
      </c>
      <c r="D29" s="24" t="s">
        <v>115</v>
      </c>
      <c r="E29" s="24" t="s">
        <v>116</v>
      </c>
      <c r="F29" s="24" t="s">
        <v>38</v>
      </c>
      <c r="G29" s="24" t="s">
        <v>117</v>
      </c>
      <c r="H29" s="22" t="s">
        <v>118</v>
      </c>
      <c r="I29" s="22" t="s">
        <v>119</v>
      </c>
      <c r="J29" s="22" t="s">
        <v>42</v>
      </c>
      <c r="K29" s="22" t="s">
        <v>61</v>
      </c>
      <c r="L29" s="22" t="s">
        <v>61</v>
      </c>
      <c r="M29" s="22" t="s">
        <v>43</v>
      </c>
      <c r="N29" s="23" t="s">
        <v>97</v>
      </c>
      <c r="O29" s="25" t="n">
        <v>2020</v>
      </c>
      <c r="P29" s="22" t="n">
        <v>2967711.31</v>
      </c>
      <c r="Q29" s="22" t="n">
        <v>2333555.31</v>
      </c>
      <c r="R29" s="22" t="n">
        <v>205901</v>
      </c>
      <c r="S29" s="22" t="n">
        <f aca="false">P29-Q29-R29</f>
        <v>428255</v>
      </c>
    </row>
    <row r="30" s="1" customFormat="true" ht="67.5" hidden="false" customHeight="true" outlineLevel="0" collapsed="false">
      <c r="B30" s="20" t="s">
        <v>120</v>
      </c>
      <c r="C30" s="21" t="s">
        <v>121</v>
      </c>
      <c r="D30" s="22" t="s">
        <v>122</v>
      </c>
      <c r="E30" s="22" t="s">
        <v>123</v>
      </c>
      <c r="F30" s="22" t="s">
        <v>38</v>
      </c>
      <c r="G30" s="22" t="s">
        <v>124</v>
      </c>
      <c r="H30" s="22" t="s">
        <v>118</v>
      </c>
      <c r="I30" s="22" t="s">
        <v>119</v>
      </c>
      <c r="J30" s="22" t="s">
        <v>42</v>
      </c>
      <c r="K30" s="22" t="s">
        <v>61</v>
      </c>
      <c r="L30" s="22" t="s">
        <v>61</v>
      </c>
      <c r="M30" s="22" t="s">
        <v>43</v>
      </c>
      <c r="N30" s="23" t="s">
        <v>125</v>
      </c>
      <c r="O30" s="25" t="n">
        <v>2018</v>
      </c>
      <c r="P30" s="22" t="n">
        <v>1095549.65</v>
      </c>
      <c r="Q30" s="22" t="n">
        <v>868859.98</v>
      </c>
      <c r="R30" s="24" t="n">
        <v>76664</v>
      </c>
      <c r="S30" s="22" t="n">
        <f aca="false">P30-Q30-R30</f>
        <v>150025.67</v>
      </c>
    </row>
    <row r="31" s="1" customFormat="true" ht="211.5" hidden="false" customHeight="true" outlineLevel="0" collapsed="false">
      <c r="B31" s="17" t="s">
        <v>126</v>
      </c>
      <c r="C31" s="17"/>
      <c r="D31" s="17" t="s">
        <v>127</v>
      </c>
      <c r="E31" s="17"/>
      <c r="F31" s="16"/>
      <c r="G31" s="17"/>
      <c r="H31" s="17"/>
      <c r="I31" s="17"/>
      <c r="J31" s="16"/>
      <c r="K31" s="16"/>
      <c r="L31" s="17"/>
      <c r="M31" s="17"/>
      <c r="N31" s="17"/>
      <c r="O31" s="16"/>
      <c r="P31" s="17"/>
      <c r="Q31" s="17"/>
      <c r="R31" s="17"/>
      <c r="S31" s="17"/>
    </row>
    <row r="32" s="1" customFormat="true" ht="51.75" hidden="false" customHeight="true" outlineLevel="0" collapsed="false">
      <c r="B32" s="18" t="s">
        <v>128</v>
      </c>
      <c r="C32" s="18"/>
      <c r="D32" s="18" t="s">
        <v>129</v>
      </c>
      <c r="E32" s="18"/>
      <c r="F32" s="18"/>
      <c r="G32" s="18"/>
      <c r="H32" s="18"/>
      <c r="I32" s="18"/>
      <c r="J32" s="18"/>
      <c r="K32" s="18"/>
      <c r="L32" s="18"/>
      <c r="M32" s="18"/>
      <c r="N32" s="30"/>
      <c r="O32" s="18"/>
      <c r="P32" s="19" t="n">
        <f aca="false">P33</f>
        <v>895999.62</v>
      </c>
      <c r="Q32" s="19" t="n">
        <f aca="false">Q33</f>
        <v>761599.68</v>
      </c>
      <c r="R32" s="19" t="n">
        <f aca="false">R33</f>
        <v>89599.96</v>
      </c>
      <c r="S32" s="19" t="n">
        <f aca="false">S33</f>
        <v>44799.9799999999</v>
      </c>
    </row>
    <row r="33" s="1" customFormat="true" ht="119.25" hidden="false" customHeight="true" outlineLevel="0" collapsed="false">
      <c r="B33" s="24" t="s">
        <v>130</v>
      </c>
      <c r="C33" s="24" t="s">
        <v>131</v>
      </c>
      <c r="D33" s="24" t="s">
        <v>132</v>
      </c>
      <c r="E33" s="24" t="s">
        <v>109</v>
      </c>
      <c r="F33" s="24" t="s">
        <v>38</v>
      </c>
      <c r="G33" s="24" t="s">
        <v>133</v>
      </c>
      <c r="H33" s="24" t="s">
        <v>134</v>
      </c>
      <c r="I33" s="24" t="s">
        <v>41</v>
      </c>
      <c r="J33" s="22" t="s">
        <v>61</v>
      </c>
      <c r="K33" s="22" t="s">
        <v>61</v>
      </c>
      <c r="L33" s="22" t="s">
        <v>61</v>
      </c>
      <c r="M33" s="22" t="s">
        <v>43</v>
      </c>
      <c r="N33" s="25" t="s">
        <v>112</v>
      </c>
      <c r="O33" s="23" t="n">
        <v>2018</v>
      </c>
      <c r="P33" s="24" t="n">
        <v>895999.62</v>
      </c>
      <c r="Q33" s="24" t="n">
        <v>761599.68</v>
      </c>
      <c r="R33" s="24" t="n">
        <v>89599.96</v>
      </c>
      <c r="S33" s="22" t="n">
        <f aca="false">P33-Q33-R33</f>
        <v>44799.9799999999</v>
      </c>
    </row>
    <row r="34" s="1" customFormat="true" ht="218.25" hidden="false" customHeight="true" outlineLevel="0" collapsed="false">
      <c r="B34" s="17" t="s">
        <v>135</v>
      </c>
      <c r="C34" s="17"/>
      <c r="D34" s="17" t="s">
        <v>136</v>
      </c>
      <c r="E34" s="17"/>
      <c r="F34" s="17"/>
      <c r="G34" s="17"/>
      <c r="H34" s="17"/>
      <c r="I34" s="17"/>
      <c r="J34" s="17"/>
      <c r="K34" s="17"/>
      <c r="L34" s="17"/>
      <c r="M34" s="17"/>
      <c r="N34" s="17"/>
      <c r="O34" s="17"/>
      <c r="P34" s="17"/>
      <c r="Q34" s="17"/>
      <c r="R34" s="17"/>
      <c r="S34" s="17"/>
    </row>
    <row r="35" s="1" customFormat="true" ht="102" hidden="false" customHeight="true" outlineLevel="0" collapsed="false">
      <c r="B35" s="18" t="s">
        <v>137</v>
      </c>
      <c r="C35" s="18"/>
      <c r="D35" s="18" t="s">
        <v>138</v>
      </c>
      <c r="E35" s="18"/>
      <c r="F35" s="18"/>
      <c r="G35" s="18"/>
      <c r="H35" s="18"/>
      <c r="I35" s="18"/>
      <c r="J35" s="18"/>
      <c r="K35" s="18"/>
      <c r="L35" s="18"/>
      <c r="M35" s="18"/>
      <c r="N35" s="18"/>
      <c r="O35" s="18"/>
      <c r="P35" s="31" t="n">
        <f aca="false">P36</f>
        <v>5691099.93</v>
      </c>
      <c r="Q35" s="31" t="n">
        <f aca="false">Q36</f>
        <v>4137156.88</v>
      </c>
      <c r="R35" s="31" t="n">
        <f aca="false">R36</f>
        <v>0</v>
      </c>
      <c r="S35" s="31" t="n">
        <f aca="false">S36</f>
        <v>1553943.05</v>
      </c>
    </row>
    <row r="36" s="1" customFormat="true" ht="85.5" hidden="false" customHeight="true" outlineLevel="0" collapsed="false">
      <c r="B36" s="32" t="s">
        <v>139</v>
      </c>
      <c r="C36" s="32"/>
      <c r="D36" s="32" t="s">
        <v>140</v>
      </c>
      <c r="E36" s="32" t="s">
        <v>141</v>
      </c>
      <c r="F36" s="32" t="s">
        <v>142</v>
      </c>
      <c r="G36" s="32" t="s">
        <v>143</v>
      </c>
      <c r="H36" s="32" t="s">
        <v>144</v>
      </c>
      <c r="I36" s="32" t="s">
        <v>41</v>
      </c>
      <c r="J36" s="32" t="s">
        <v>43</v>
      </c>
      <c r="K36" s="32" t="s">
        <v>43</v>
      </c>
      <c r="L36" s="32" t="s">
        <v>43</v>
      </c>
      <c r="M36" s="32" t="s">
        <v>43</v>
      </c>
      <c r="N36" s="32" t="n">
        <v>2017</v>
      </c>
      <c r="O36" s="32" t="n">
        <v>2023</v>
      </c>
      <c r="P36" s="32" t="n">
        <v>5691099.93</v>
      </c>
      <c r="Q36" s="32" t="n">
        <v>4137156.88</v>
      </c>
      <c r="R36" s="32" t="n">
        <v>0</v>
      </c>
      <c r="S36" s="32" t="n">
        <f aca="false">P36-Q36</f>
        <v>1553943.05</v>
      </c>
    </row>
    <row r="37" s="1" customFormat="true" ht="102.75" hidden="false" customHeight="true" outlineLevel="0" collapsed="false">
      <c r="B37" s="18" t="s">
        <v>145</v>
      </c>
      <c r="C37" s="18"/>
      <c r="D37" s="18" t="s">
        <v>146</v>
      </c>
      <c r="E37" s="18"/>
      <c r="F37" s="18"/>
      <c r="G37" s="18"/>
      <c r="H37" s="18"/>
      <c r="I37" s="18"/>
      <c r="J37" s="18"/>
      <c r="K37" s="18"/>
      <c r="L37" s="18"/>
      <c r="M37" s="18"/>
      <c r="N37" s="18"/>
      <c r="O37" s="18"/>
      <c r="P37" s="18"/>
      <c r="Q37" s="18"/>
      <c r="R37" s="18"/>
      <c r="S37" s="18" t="s">
        <v>147</v>
      </c>
    </row>
    <row r="38" s="1" customFormat="true" ht="105" hidden="false" customHeight="true" outlineLevel="0" collapsed="false">
      <c r="B38" s="14" t="s">
        <v>148</v>
      </c>
      <c r="C38" s="15"/>
      <c r="D38" s="15" t="s">
        <v>149</v>
      </c>
      <c r="E38" s="15"/>
      <c r="F38" s="14"/>
      <c r="G38" s="14"/>
      <c r="H38" s="15"/>
      <c r="I38" s="14"/>
      <c r="J38" s="15"/>
      <c r="K38" s="15"/>
      <c r="L38" s="15"/>
      <c r="M38" s="15"/>
      <c r="N38" s="14"/>
      <c r="O38" s="15"/>
      <c r="P38" s="15"/>
      <c r="Q38" s="15"/>
      <c r="R38" s="14"/>
      <c r="S38" s="14"/>
    </row>
    <row r="39" s="1" customFormat="true" ht="100.5" hidden="false" customHeight="true" outlineLevel="0" collapsed="false">
      <c r="B39" s="17" t="s">
        <v>150</v>
      </c>
      <c r="C39" s="17"/>
      <c r="D39" s="17" t="s">
        <v>151</v>
      </c>
      <c r="E39" s="17"/>
      <c r="F39" s="17"/>
      <c r="G39" s="17"/>
      <c r="H39" s="17"/>
      <c r="I39" s="17"/>
      <c r="J39" s="17"/>
      <c r="K39" s="17"/>
      <c r="L39" s="17"/>
      <c r="M39" s="17"/>
      <c r="N39" s="17"/>
      <c r="O39" s="17"/>
      <c r="P39" s="17"/>
      <c r="Q39" s="17"/>
      <c r="R39" s="17"/>
      <c r="S39" s="17"/>
    </row>
    <row r="40" s="1" customFormat="true" ht="43.5" hidden="false" customHeight="true" outlineLevel="0" collapsed="false">
      <c r="B40" s="18" t="s">
        <v>152</v>
      </c>
      <c r="C40" s="18"/>
      <c r="D40" s="18" t="s">
        <v>153</v>
      </c>
      <c r="E40" s="18"/>
      <c r="F40" s="18"/>
      <c r="G40" s="18"/>
      <c r="H40" s="18"/>
      <c r="I40" s="18"/>
      <c r="J40" s="18"/>
      <c r="K40" s="18"/>
      <c r="L40" s="18"/>
      <c r="M40" s="18"/>
      <c r="N40" s="18"/>
      <c r="O40" s="18"/>
      <c r="P40" s="33" t="n">
        <f aca="false">Q40+R40+S40</f>
        <v>5422592.17</v>
      </c>
      <c r="Q40" s="33" t="n">
        <f aca="false">Q41+Q42+Q43+Q44+Q45+Q46+Q47+Q48+Q49+Q50+Q51+Q52+Q53</f>
        <v>3989669.44</v>
      </c>
      <c r="R40" s="33" t="n">
        <f aca="false">R41+R42+R43+R44+R45+R46+R47+R48+R49+R50+R51+R52+R53</f>
        <v>0</v>
      </c>
      <c r="S40" s="33" t="n">
        <f aca="false">S41+S42+S43+S44+S45+S46+S47+S48+S49+S50+S51+S52+S53</f>
        <v>1432922.73</v>
      </c>
    </row>
    <row r="41" s="26" customFormat="true" ht="105" hidden="false" customHeight="true" outlineLevel="0" collapsed="false">
      <c r="B41" s="32" t="s">
        <v>154</v>
      </c>
      <c r="C41" s="32" t="s">
        <v>155</v>
      </c>
      <c r="D41" s="32" t="s">
        <v>156</v>
      </c>
      <c r="E41" s="32" t="s">
        <v>109</v>
      </c>
      <c r="F41" s="32" t="s">
        <v>157</v>
      </c>
      <c r="G41" s="32" t="s">
        <v>110</v>
      </c>
      <c r="H41" s="32" t="s">
        <v>158</v>
      </c>
      <c r="I41" s="32" t="s">
        <v>41</v>
      </c>
      <c r="J41" s="32" t="s">
        <v>42</v>
      </c>
      <c r="K41" s="34" t="s">
        <v>61</v>
      </c>
      <c r="L41" s="34" t="s">
        <v>61</v>
      </c>
      <c r="M41" s="34" t="s">
        <v>43</v>
      </c>
      <c r="N41" s="35" t="s">
        <v>159</v>
      </c>
      <c r="O41" s="35" t="n">
        <v>2020</v>
      </c>
      <c r="P41" s="24" t="n">
        <v>338553.02</v>
      </c>
      <c r="Q41" s="24" t="n">
        <v>287770.06</v>
      </c>
      <c r="R41" s="36" t="n">
        <v>0</v>
      </c>
      <c r="S41" s="22" t="n">
        <f aca="false">P41-Q41-R41</f>
        <v>50782.96</v>
      </c>
      <c r="T41" s="1"/>
      <c r="U41" s="1"/>
      <c r="V41" s="1"/>
      <c r="W41" s="1"/>
      <c r="X41" s="1"/>
    </row>
    <row r="42" s="1" customFormat="true" ht="70.5" hidden="false" customHeight="true" outlineLevel="0" collapsed="false">
      <c r="B42" s="37" t="s">
        <v>160</v>
      </c>
      <c r="C42" s="37" t="s">
        <v>161</v>
      </c>
      <c r="D42" s="37" t="s">
        <v>162</v>
      </c>
      <c r="E42" s="37" t="s">
        <v>163</v>
      </c>
      <c r="F42" s="37" t="s">
        <v>157</v>
      </c>
      <c r="G42" s="37" t="s">
        <v>164</v>
      </c>
      <c r="H42" s="37" t="s">
        <v>158</v>
      </c>
      <c r="I42" s="37" t="s">
        <v>41</v>
      </c>
      <c r="J42" s="37" t="s">
        <v>42</v>
      </c>
      <c r="K42" s="37" t="s">
        <v>61</v>
      </c>
      <c r="L42" s="37" t="s">
        <v>61</v>
      </c>
      <c r="M42" s="37" t="s">
        <v>43</v>
      </c>
      <c r="N42" s="38" t="s">
        <v>78</v>
      </c>
      <c r="O42" s="38" t="n">
        <v>2021</v>
      </c>
      <c r="P42" s="39" t="n">
        <v>194771.6</v>
      </c>
      <c r="Q42" s="39" t="n">
        <v>127500</v>
      </c>
      <c r="R42" s="39" t="n">
        <v>0</v>
      </c>
      <c r="S42" s="39" t="n">
        <f aca="false">P42-Q42-R42</f>
        <v>67271.6</v>
      </c>
    </row>
    <row r="43" s="1" customFormat="true" ht="150" hidden="false" customHeight="true" outlineLevel="0" collapsed="false">
      <c r="B43" s="37" t="s">
        <v>165</v>
      </c>
      <c r="C43" s="37" t="s">
        <v>166</v>
      </c>
      <c r="D43" s="37" t="s">
        <v>167</v>
      </c>
      <c r="E43" s="37" t="s">
        <v>37</v>
      </c>
      <c r="F43" s="37" t="s">
        <v>157</v>
      </c>
      <c r="G43" s="37" t="s">
        <v>48</v>
      </c>
      <c r="H43" s="37" t="s">
        <v>158</v>
      </c>
      <c r="I43" s="37" t="s">
        <v>41</v>
      </c>
      <c r="J43" s="37" t="s">
        <v>42</v>
      </c>
      <c r="K43" s="37" t="s">
        <v>61</v>
      </c>
      <c r="L43" s="37" t="s">
        <v>61</v>
      </c>
      <c r="M43" s="37" t="s">
        <v>43</v>
      </c>
      <c r="N43" s="38" t="s">
        <v>168</v>
      </c>
      <c r="O43" s="38" t="n">
        <v>2019</v>
      </c>
      <c r="P43" s="39" t="n">
        <v>580141.18</v>
      </c>
      <c r="Q43" s="39" t="n">
        <v>493120</v>
      </c>
      <c r="R43" s="39" t="n">
        <v>0</v>
      </c>
      <c r="S43" s="39" t="n">
        <v>87021.18</v>
      </c>
    </row>
    <row r="44" s="1" customFormat="true" ht="107.25" hidden="false" customHeight="true" outlineLevel="0" collapsed="false">
      <c r="B44" s="37" t="s">
        <v>169</v>
      </c>
      <c r="C44" s="37" t="s">
        <v>170</v>
      </c>
      <c r="D44" s="37" t="s">
        <v>171</v>
      </c>
      <c r="E44" s="37" t="s">
        <v>163</v>
      </c>
      <c r="F44" s="37" t="s">
        <v>157</v>
      </c>
      <c r="G44" s="37" t="s">
        <v>164</v>
      </c>
      <c r="H44" s="37" t="s">
        <v>158</v>
      </c>
      <c r="I44" s="37" t="s">
        <v>41</v>
      </c>
      <c r="J44" s="37" t="s">
        <v>42</v>
      </c>
      <c r="K44" s="37" t="s">
        <v>61</v>
      </c>
      <c r="L44" s="37" t="s">
        <v>61</v>
      </c>
      <c r="M44" s="37" t="s">
        <v>43</v>
      </c>
      <c r="N44" s="38" t="s">
        <v>82</v>
      </c>
      <c r="O44" s="38" t="n">
        <v>2019</v>
      </c>
      <c r="P44" s="39" t="n">
        <v>629529.59</v>
      </c>
      <c r="Q44" s="39" t="n">
        <v>535100.15</v>
      </c>
      <c r="R44" s="39" t="n">
        <v>0</v>
      </c>
      <c r="S44" s="39" t="n">
        <f aca="false">P44-Q44-R44</f>
        <v>94429.4399999999</v>
      </c>
    </row>
    <row r="45" s="1" customFormat="true" ht="81" hidden="false" customHeight="true" outlineLevel="0" collapsed="false">
      <c r="B45" s="37" t="s">
        <v>172</v>
      </c>
      <c r="C45" s="37" t="s">
        <v>173</v>
      </c>
      <c r="D45" s="37" t="s">
        <v>174</v>
      </c>
      <c r="E45" s="37" t="s">
        <v>66</v>
      </c>
      <c r="F45" s="37" t="s">
        <v>157</v>
      </c>
      <c r="G45" s="37" t="s">
        <v>67</v>
      </c>
      <c r="H45" s="37" t="s">
        <v>158</v>
      </c>
      <c r="I45" s="37" t="s">
        <v>41</v>
      </c>
      <c r="J45" s="37" t="s">
        <v>42</v>
      </c>
      <c r="K45" s="37" t="s">
        <v>61</v>
      </c>
      <c r="L45" s="37" t="s">
        <v>61</v>
      </c>
      <c r="M45" s="37" t="s">
        <v>43</v>
      </c>
      <c r="N45" s="38" t="s">
        <v>175</v>
      </c>
      <c r="O45" s="38" t="n">
        <v>2019</v>
      </c>
      <c r="P45" s="39" t="n">
        <v>422480.42</v>
      </c>
      <c r="Q45" s="24" t="n">
        <v>356602.97</v>
      </c>
      <c r="R45" s="39" t="n">
        <v>0</v>
      </c>
      <c r="S45" s="39" t="n">
        <f aca="false">P45-Q45-R45</f>
        <v>65877.45</v>
      </c>
      <c r="Y45" s="26"/>
      <c r="Z45" s="26"/>
    </row>
    <row r="46" s="1" customFormat="true" ht="117.75" hidden="false" customHeight="true" outlineLevel="0" collapsed="false">
      <c r="B46" s="37" t="s">
        <v>176</v>
      </c>
      <c r="C46" s="37" t="s">
        <v>177</v>
      </c>
      <c r="D46" s="37" t="s">
        <v>178</v>
      </c>
      <c r="E46" s="37" t="s">
        <v>123</v>
      </c>
      <c r="F46" s="37" t="s">
        <v>157</v>
      </c>
      <c r="G46" s="37" t="s">
        <v>179</v>
      </c>
      <c r="H46" s="37" t="s">
        <v>158</v>
      </c>
      <c r="I46" s="37" t="s">
        <v>41</v>
      </c>
      <c r="J46" s="37" t="s">
        <v>42</v>
      </c>
      <c r="K46" s="37" t="s">
        <v>61</v>
      </c>
      <c r="L46" s="37" t="s">
        <v>61</v>
      </c>
      <c r="M46" s="37" t="s">
        <v>43</v>
      </c>
      <c r="N46" s="38" t="s">
        <v>72</v>
      </c>
      <c r="O46" s="38" t="n">
        <v>2021</v>
      </c>
      <c r="P46" s="39" t="n">
        <v>944540.69</v>
      </c>
      <c r="Q46" s="39" t="n">
        <v>323969.09</v>
      </c>
      <c r="R46" s="39" t="n">
        <v>0</v>
      </c>
      <c r="S46" s="39" t="n">
        <f aca="false">P46-Q46-R46</f>
        <v>620571.6</v>
      </c>
    </row>
    <row r="47" s="1" customFormat="true" ht="84" hidden="false" customHeight="true" outlineLevel="0" collapsed="false">
      <c r="B47" s="37" t="s">
        <v>180</v>
      </c>
      <c r="C47" s="37" t="s">
        <v>181</v>
      </c>
      <c r="D47" s="37" t="s">
        <v>182</v>
      </c>
      <c r="E47" s="37" t="s">
        <v>116</v>
      </c>
      <c r="F47" s="37" t="s">
        <v>157</v>
      </c>
      <c r="G47" s="37" t="s">
        <v>183</v>
      </c>
      <c r="H47" s="37" t="s">
        <v>158</v>
      </c>
      <c r="I47" s="37" t="s">
        <v>41</v>
      </c>
      <c r="J47" s="37" t="s">
        <v>42</v>
      </c>
      <c r="K47" s="37" t="s">
        <v>61</v>
      </c>
      <c r="L47" s="37" t="s">
        <v>61</v>
      </c>
      <c r="M47" s="37" t="s">
        <v>43</v>
      </c>
      <c r="N47" s="38" t="s">
        <v>184</v>
      </c>
      <c r="O47" s="38" t="n">
        <v>2020</v>
      </c>
      <c r="P47" s="39" t="n">
        <v>956722.11</v>
      </c>
      <c r="Q47" s="39" t="n">
        <v>759345.73</v>
      </c>
      <c r="R47" s="39" t="n">
        <v>0</v>
      </c>
      <c r="S47" s="39" t="n">
        <f aca="false">P47-Q47-R47</f>
        <v>197376.38</v>
      </c>
    </row>
    <row r="48" s="1" customFormat="true" ht="102.75" hidden="false" customHeight="true" outlineLevel="0" collapsed="false">
      <c r="B48" s="37" t="s">
        <v>185</v>
      </c>
      <c r="C48" s="37" t="s">
        <v>186</v>
      </c>
      <c r="D48" s="39" t="s">
        <v>187</v>
      </c>
      <c r="E48" s="39" t="s">
        <v>163</v>
      </c>
      <c r="F48" s="39" t="s">
        <v>157</v>
      </c>
      <c r="G48" s="39" t="s">
        <v>164</v>
      </c>
      <c r="H48" s="39" t="s">
        <v>158</v>
      </c>
      <c r="I48" s="39" t="s">
        <v>41</v>
      </c>
      <c r="J48" s="39" t="s">
        <v>42</v>
      </c>
      <c r="K48" s="37" t="s">
        <v>61</v>
      </c>
      <c r="L48" s="37" t="s">
        <v>61</v>
      </c>
      <c r="M48" s="37" t="s">
        <v>43</v>
      </c>
      <c r="N48" s="38" t="s">
        <v>78</v>
      </c>
      <c r="O48" s="38" t="n">
        <v>2021</v>
      </c>
      <c r="P48" s="40" t="n">
        <v>108426.93</v>
      </c>
      <c r="Q48" s="39" t="n">
        <v>87059.24</v>
      </c>
      <c r="R48" s="39" t="n">
        <v>0</v>
      </c>
      <c r="S48" s="39" t="n">
        <f aca="false">P48-Q48-R48</f>
        <v>21367.69</v>
      </c>
    </row>
    <row r="49" s="1" customFormat="true" ht="129" hidden="false" customHeight="true" outlineLevel="0" collapsed="false">
      <c r="B49" s="32" t="s">
        <v>188</v>
      </c>
      <c r="C49" s="32" t="s">
        <v>189</v>
      </c>
      <c r="D49" s="32" t="s">
        <v>190</v>
      </c>
      <c r="E49" s="32" t="s">
        <v>37</v>
      </c>
      <c r="F49" s="32" t="s">
        <v>157</v>
      </c>
      <c r="G49" s="32" t="s">
        <v>48</v>
      </c>
      <c r="H49" s="32" t="s">
        <v>158</v>
      </c>
      <c r="I49" s="32" t="s">
        <v>41</v>
      </c>
      <c r="J49" s="32" t="s">
        <v>42</v>
      </c>
      <c r="K49" s="34" t="s">
        <v>61</v>
      </c>
      <c r="L49" s="34" t="s">
        <v>61</v>
      </c>
      <c r="M49" s="34" t="s">
        <v>43</v>
      </c>
      <c r="N49" s="35" t="s">
        <v>191</v>
      </c>
      <c r="O49" s="35" t="n">
        <v>2022</v>
      </c>
      <c r="P49" s="41" t="n">
        <v>348894.97</v>
      </c>
      <c r="Q49" s="41" t="n">
        <v>296560.72</v>
      </c>
      <c r="R49" s="24" t="n">
        <v>0</v>
      </c>
      <c r="S49" s="42" t="n">
        <f aca="false">P49-Q49</f>
        <v>52334.25</v>
      </c>
    </row>
    <row r="50" s="1" customFormat="true" ht="67.5" hidden="false" customHeight="true" outlineLevel="0" collapsed="false">
      <c r="B50" s="32" t="s">
        <v>192</v>
      </c>
      <c r="C50" s="32" t="s">
        <v>193</v>
      </c>
      <c r="D50" s="22" t="s">
        <v>194</v>
      </c>
      <c r="E50" s="22" t="s">
        <v>109</v>
      </c>
      <c r="F50" s="22" t="s">
        <v>157</v>
      </c>
      <c r="G50" s="22" t="s">
        <v>110</v>
      </c>
      <c r="H50" s="22" t="s">
        <v>158</v>
      </c>
      <c r="I50" s="22" t="s">
        <v>41</v>
      </c>
      <c r="J50" s="34" t="s">
        <v>42</v>
      </c>
      <c r="K50" s="34" t="s">
        <v>61</v>
      </c>
      <c r="L50" s="34" t="s">
        <v>61</v>
      </c>
      <c r="M50" s="34" t="s">
        <v>43</v>
      </c>
      <c r="N50" s="35" t="s">
        <v>195</v>
      </c>
      <c r="O50" s="35" t="n">
        <v>2020</v>
      </c>
      <c r="P50" s="24" t="n">
        <v>179266</v>
      </c>
      <c r="Q50" s="24" t="n">
        <v>152376.1</v>
      </c>
      <c r="R50" s="24" t="n">
        <v>0</v>
      </c>
      <c r="S50" s="22" t="n">
        <f aca="false">P50-Q50-R50</f>
        <v>26889.9</v>
      </c>
    </row>
    <row r="51" s="1" customFormat="true" ht="63.75" hidden="false" customHeight="true" outlineLevel="0" collapsed="false">
      <c r="B51" s="32" t="s">
        <v>196</v>
      </c>
      <c r="C51" s="32" t="s">
        <v>197</v>
      </c>
      <c r="D51" s="22" t="s">
        <v>198</v>
      </c>
      <c r="E51" s="22" t="s">
        <v>109</v>
      </c>
      <c r="F51" s="22" t="s">
        <v>157</v>
      </c>
      <c r="G51" s="22" t="s">
        <v>110</v>
      </c>
      <c r="H51" s="22" t="s">
        <v>158</v>
      </c>
      <c r="I51" s="22" t="s">
        <v>41</v>
      </c>
      <c r="J51" s="22" t="s">
        <v>43</v>
      </c>
      <c r="K51" s="34" t="s">
        <v>61</v>
      </c>
      <c r="L51" s="34" t="s">
        <v>61</v>
      </c>
      <c r="M51" s="34" t="s">
        <v>43</v>
      </c>
      <c r="N51" s="35" t="s">
        <v>78</v>
      </c>
      <c r="O51" s="35" t="n">
        <v>2021</v>
      </c>
      <c r="P51" s="24" t="n">
        <v>229502.15</v>
      </c>
      <c r="Q51" s="24" t="n">
        <v>195076.83</v>
      </c>
      <c r="R51" s="24" t="n">
        <v>0</v>
      </c>
      <c r="S51" s="22" t="n">
        <f aca="false">P51-Q51-R51</f>
        <v>34425.32</v>
      </c>
    </row>
    <row r="52" s="1" customFormat="true" ht="76.5" hidden="false" customHeight="true" outlineLevel="0" collapsed="false">
      <c r="B52" s="43" t="s">
        <v>199</v>
      </c>
      <c r="C52" s="43" t="s">
        <v>200</v>
      </c>
      <c r="D52" s="44" t="s">
        <v>201</v>
      </c>
      <c r="E52" s="22" t="s">
        <v>66</v>
      </c>
      <c r="F52" s="22" t="s">
        <v>157</v>
      </c>
      <c r="G52" s="22" t="s">
        <v>67</v>
      </c>
      <c r="H52" s="22" t="s">
        <v>158</v>
      </c>
      <c r="I52" s="22" t="s">
        <v>41</v>
      </c>
      <c r="J52" s="34" t="s">
        <v>43</v>
      </c>
      <c r="K52" s="34" t="s">
        <v>61</v>
      </c>
      <c r="L52" s="34" t="s">
        <v>61</v>
      </c>
      <c r="M52" s="34" t="s">
        <v>43</v>
      </c>
      <c r="N52" s="35" t="s">
        <v>202</v>
      </c>
      <c r="O52" s="35" t="n">
        <v>2022</v>
      </c>
      <c r="P52" s="45" t="n">
        <v>193151.51</v>
      </c>
      <c r="Q52" s="24" t="n">
        <v>160885.55</v>
      </c>
      <c r="R52" s="24" t="n">
        <v>0</v>
      </c>
      <c r="S52" s="45" t="n">
        <f aca="false">P52-Q52</f>
        <v>32265.96</v>
      </c>
    </row>
    <row r="53" s="1" customFormat="true" ht="76.5" hidden="false" customHeight="true" outlineLevel="0" collapsed="false">
      <c r="B53" s="32" t="s">
        <v>203</v>
      </c>
      <c r="C53" s="32" t="s">
        <v>204</v>
      </c>
      <c r="D53" s="32" t="s">
        <v>205</v>
      </c>
      <c r="E53" s="32" t="s">
        <v>163</v>
      </c>
      <c r="F53" s="32" t="s">
        <v>157</v>
      </c>
      <c r="G53" s="32" t="s">
        <v>164</v>
      </c>
      <c r="H53" s="32" t="s">
        <v>158</v>
      </c>
      <c r="I53" s="32" t="s">
        <v>41</v>
      </c>
      <c r="J53" s="46"/>
      <c r="K53" s="46"/>
      <c r="L53" s="46"/>
      <c r="M53" s="46"/>
      <c r="N53" s="35" t="s">
        <v>206</v>
      </c>
      <c r="O53" s="35" t="n">
        <v>2021</v>
      </c>
      <c r="P53" s="27" t="n">
        <f aca="false">Q53+R53+S53</f>
        <v>296612</v>
      </c>
      <c r="Q53" s="27" t="n">
        <v>214303</v>
      </c>
      <c r="R53" s="24" t="n">
        <v>0</v>
      </c>
      <c r="S53" s="27" t="n">
        <v>82309</v>
      </c>
    </row>
    <row r="54" s="1" customFormat="true" ht="145.5" hidden="false" customHeight="true" outlineLevel="0" collapsed="false">
      <c r="B54" s="17" t="s">
        <v>207</v>
      </c>
      <c r="C54" s="17"/>
      <c r="D54" s="17" t="s">
        <v>208</v>
      </c>
      <c r="E54" s="17"/>
      <c r="F54" s="17"/>
      <c r="G54" s="17"/>
      <c r="H54" s="17"/>
      <c r="I54" s="17"/>
      <c r="J54" s="17"/>
      <c r="K54" s="17"/>
      <c r="L54" s="17"/>
      <c r="M54" s="17"/>
      <c r="N54" s="17"/>
      <c r="O54" s="17"/>
      <c r="P54" s="47"/>
      <c r="Q54" s="47"/>
      <c r="R54" s="47"/>
      <c r="S54" s="47"/>
    </row>
    <row r="55" s="1" customFormat="true" ht="71.25" hidden="false" customHeight="true" outlineLevel="0" collapsed="false">
      <c r="B55" s="18" t="s">
        <v>209</v>
      </c>
      <c r="C55" s="18"/>
      <c r="D55" s="18" t="s">
        <v>210</v>
      </c>
      <c r="E55" s="18"/>
      <c r="F55" s="18"/>
      <c r="G55" s="18"/>
      <c r="H55" s="18"/>
      <c r="I55" s="18"/>
      <c r="J55" s="18"/>
      <c r="K55" s="18"/>
      <c r="L55" s="18"/>
      <c r="M55" s="18"/>
      <c r="N55" s="18"/>
      <c r="O55" s="18"/>
      <c r="P55" s="48" t="n">
        <f aca="false">SUM(P56:P61)</f>
        <v>729764.49</v>
      </c>
      <c r="Q55" s="48" t="n">
        <f aca="false">SUM(Q56:Q61)</f>
        <v>407259</v>
      </c>
      <c r="R55" s="48" t="n">
        <f aca="false">SUM(R56:R61)</f>
        <v>0</v>
      </c>
      <c r="S55" s="48" t="n">
        <f aca="false">SUM(S56:S61)</f>
        <v>322505.49</v>
      </c>
    </row>
    <row r="56" s="1" customFormat="true" ht="24" hidden="false" customHeight="true" outlineLevel="0" collapsed="false">
      <c r="B56" s="32"/>
      <c r="C56" s="32"/>
      <c r="D56" s="24"/>
      <c r="E56" s="24"/>
      <c r="F56" s="24"/>
      <c r="G56" s="24"/>
      <c r="H56" s="24"/>
      <c r="I56" s="32"/>
      <c r="J56" s="32"/>
      <c r="K56" s="32"/>
      <c r="L56" s="32"/>
      <c r="M56" s="32"/>
      <c r="N56" s="35"/>
      <c r="O56" s="35"/>
      <c r="P56" s="24"/>
      <c r="Q56" s="24"/>
      <c r="R56" s="24"/>
      <c r="S56" s="22"/>
    </row>
    <row r="57" s="1" customFormat="true" ht="156.75" hidden="false" customHeight="true" outlineLevel="0" collapsed="false">
      <c r="B57" s="32" t="s">
        <v>211</v>
      </c>
      <c r="C57" s="32" t="s">
        <v>212</v>
      </c>
      <c r="D57" s="24" t="s">
        <v>213</v>
      </c>
      <c r="E57" s="24" t="s">
        <v>66</v>
      </c>
      <c r="F57" s="24" t="s">
        <v>157</v>
      </c>
      <c r="G57" s="24" t="s">
        <v>67</v>
      </c>
      <c r="H57" s="24" t="s">
        <v>214</v>
      </c>
      <c r="I57" s="32" t="s">
        <v>41</v>
      </c>
      <c r="J57" s="32" t="s">
        <v>42</v>
      </c>
      <c r="K57" s="32" t="s">
        <v>61</v>
      </c>
      <c r="L57" s="32" t="s">
        <v>61</v>
      </c>
      <c r="M57" s="32" t="s">
        <v>43</v>
      </c>
      <c r="N57" s="35" t="s">
        <v>184</v>
      </c>
      <c r="O57" s="35" t="n">
        <v>2020</v>
      </c>
      <c r="P57" s="24" t="n">
        <v>322662</v>
      </c>
      <c r="Q57" s="24" t="n">
        <v>165122</v>
      </c>
      <c r="R57" s="24" t="n">
        <v>0</v>
      </c>
      <c r="S57" s="24" t="n">
        <f aca="false">P57-Q57-R57</f>
        <v>157540</v>
      </c>
    </row>
    <row r="58" s="26" customFormat="true" ht="117.75" hidden="false" customHeight="true" outlineLevel="0" collapsed="false">
      <c r="B58" s="32" t="s">
        <v>215</v>
      </c>
      <c r="C58" s="32" t="s">
        <v>216</v>
      </c>
      <c r="D58" s="24" t="s">
        <v>217</v>
      </c>
      <c r="E58" s="24" t="s">
        <v>123</v>
      </c>
      <c r="F58" s="24" t="s">
        <v>157</v>
      </c>
      <c r="G58" s="24" t="s">
        <v>124</v>
      </c>
      <c r="H58" s="24" t="s">
        <v>214</v>
      </c>
      <c r="I58" s="32" t="s">
        <v>41</v>
      </c>
      <c r="J58" s="32" t="s">
        <v>42</v>
      </c>
      <c r="K58" s="32" t="s">
        <v>61</v>
      </c>
      <c r="L58" s="32" t="s">
        <v>61</v>
      </c>
      <c r="M58" s="32" t="s">
        <v>43</v>
      </c>
      <c r="N58" s="35" t="s">
        <v>159</v>
      </c>
      <c r="O58" s="35" t="n">
        <v>2020</v>
      </c>
      <c r="P58" s="24" t="n">
        <v>131687.24</v>
      </c>
      <c r="Q58" s="24" t="n">
        <v>71645</v>
      </c>
      <c r="R58" s="24" t="n">
        <v>0</v>
      </c>
      <c r="S58" s="22" t="n">
        <f aca="false">P58-Q58-R58</f>
        <v>60042.24</v>
      </c>
      <c r="T58" s="1"/>
      <c r="U58" s="1"/>
      <c r="V58" s="1"/>
      <c r="W58" s="1"/>
      <c r="X58" s="1"/>
    </row>
    <row r="59" s="1" customFormat="true" ht="102.75" hidden="false" customHeight="true" outlineLevel="0" collapsed="false">
      <c r="B59" s="37" t="s">
        <v>218</v>
      </c>
      <c r="C59" s="37" t="s">
        <v>219</v>
      </c>
      <c r="D59" s="39" t="s">
        <v>220</v>
      </c>
      <c r="E59" s="39" t="s">
        <v>76</v>
      </c>
      <c r="F59" s="39" t="s">
        <v>221</v>
      </c>
      <c r="G59" s="39" t="s">
        <v>77</v>
      </c>
      <c r="H59" s="39" t="s">
        <v>214</v>
      </c>
      <c r="I59" s="37" t="s">
        <v>60</v>
      </c>
      <c r="J59" s="37" t="s">
        <v>16</v>
      </c>
      <c r="K59" s="37" t="s">
        <v>61</v>
      </c>
      <c r="L59" s="37" t="s">
        <v>61</v>
      </c>
      <c r="M59" s="37" t="s">
        <v>43</v>
      </c>
      <c r="N59" s="38" t="s">
        <v>159</v>
      </c>
      <c r="O59" s="38" t="n">
        <v>2020</v>
      </c>
      <c r="P59" s="39" t="n">
        <v>124320.76</v>
      </c>
      <c r="Q59" s="39" t="n">
        <v>71285</v>
      </c>
      <c r="R59" s="39" t="n">
        <v>0</v>
      </c>
      <c r="S59" s="39" t="n">
        <f aca="false">P59-Q59-R59</f>
        <v>53035.76</v>
      </c>
    </row>
    <row r="60" s="1" customFormat="true" ht="102.75" hidden="false" customHeight="true" outlineLevel="0" collapsed="false">
      <c r="B60" s="32" t="s">
        <v>222</v>
      </c>
      <c r="C60" s="32" t="s">
        <v>223</v>
      </c>
      <c r="D60" s="24" t="s">
        <v>224</v>
      </c>
      <c r="E60" s="24" t="s">
        <v>163</v>
      </c>
      <c r="F60" s="24" t="s">
        <v>221</v>
      </c>
      <c r="G60" s="24" t="s">
        <v>77</v>
      </c>
      <c r="H60" s="24" t="s">
        <v>214</v>
      </c>
      <c r="I60" s="32" t="s">
        <v>60</v>
      </c>
      <c r="J60" s="32" t="s">
        <v>61</v>
      </c>
      <c r="K60" s="32" t="s">
        <v>61</v>
      </c>
      <c r="L60" s="32" t="s">
        <v>61</v>
      </c>
      <c r="M60" s="32" t="s">
        <v>43</v>
      </c>
      <c r="N60" s="35" t="s">
        <v>225</v>
      </c>
      <c r="O60" s="35" t="n">
        <v>2021</v>
      </c>
      <c r="P60" s="24" t="n">
        <f aca="false">Q60+R60+S60</f>
        <v>48964</v>
      </c>
      <c r="Q60" s="24" t="n">
        <v>41619</v>
      </c>
      <c r="R60" s="24" t="n">
        <v>0</v>
      </c>
      <c r="S60" s="24" t="n">
        <v>7345</v>
      </c>
    </row>
    <row r="61" s="1" customFormat="true" ht="120" hidden="false" customHeight="true" outlineLevel="0" collapsed="false">
      <c r="B61" s="32" t="s">
        <v>226</v>
      </c>
      <c r="C61" s="32" t="s">
        <v>227</v>
      </c>
      <c r="D61" s="24" t="s">
        <v>228</v>
      </c>
      <c r="E61" s="24" t="s">
        <v>66</v>
      </c>
      <c r="F61" s="24" t="s">
        <v>221</v>
      </c>
      <c r="G61" s="24" t="s">
        <v>66</v>
      </c>
      <c r="H61" s="24" t="s">
        <v>214</v>
      </c>
      <c r="I61" s="32" t="s">
        <v>60</v>
      </c>
      <c r="J61" s="32" t="s">
        <v>61</v>
      </c>
      <c r="K61" s="32" t="s">
        <v>61</v>
      </c>
      <c r="L61" s="32" t="s">
        <v>61</v>
      </c>
      <c r="M61" s="32" t="s">
        <v>61</v>
      </c>
      <c r="N61" s="35" t="n">
        <v>2020</v>
      </c>
      <c r="O61" s="35" t="n">
        <v>2021</v>
      </c>
      <c r="P61" s="24" t="n">
        <f aca="false">Q61+R61+S61</f>
        <v>102130.49</v>
      </c>
      <c r="Q61" s="24" t="n">
        <v>57588</v>
      </c>
      <c r="R61" s="24" t="n">
        <v>0</v>
      </c>
      <c r="S61" s="24" t="n">
        <v>44542.49</v>
      </c>
    </row>
    <row r="62" s="1" customFormat="true" ht="68.25" hidden="false" customHeight="true" outlineLevel="0" collapsed="false">
      <c r="B62" s="18" t="s">
        <v>229</v>
      </c>
      <c r="C62" s="18"/>
      <c r="D62" s="18" t="s">
        <v>230</v>
      </c>
      <c r="E62" s="18"/>
      <c r="F62" s="18"/>
      <c r="G62" s="18"/>
      <c r="H62" s="18"/>
      <c r="I62" s="18"/>
      <c r="J62" s="18"/>
      <c r="K62" s="18"/>
      <c r="L62" s="18"/>
      <c r="M62" s="18"/>
      <c r="N62" s="18"/>
      <c r="O62" s="18"/>
      <c r="P62" s="48" t="n">
        <f aca="false">Q62+R62+S62</f>
        <v>1608793.06</v>
      </c>
      <c r="Q62" s="48" t="n">
        <f aca="false">Q64+Q65+Q66+Q67</f>
        <v>1333052</v>
      </c>
      <c r="R62" s="48" t="n">
        <f aca="false">R64+R65+R66+R67</f>
        <v>0</v>
      </c>
      <c r="S62" s="48" t="n">
        <f aca="false">S64+S65+S66+S67</f>
        <v>275741.06</v>
      </c>
    </row>
    <row r="63" s="1" customFormat="true" ht="15.75" hidden="false" customHeight="true" outlineLevel="0" collapsed="false">
      <c r="B63" s="32"/>
      <c r="C63" s="32"/>
      <c r="D63" s="22"/>
      <c r="E63" s="22"/>
      <c r="F63" s="22"/>
      <c r="G63" s="22"/>
      <c r="H63" s="22"/>
      <c r="I63" s="32"/>
      <c r="J63" s="32"/>
      <c r="K63" s="32"/>
      <c r="L63" s="32"/>
      <c r="M63" s="32"/>
      <c r="N63" s="35"/>
      <c r="O63" s="35"/>
      <c r="P63" s="24"/>
      <c r="Q63" s="24"/>
      <c r="R63" s="24"/>
      <c r="S63" s="22"/>
    </row>
    <row r="64" s="26" customFormat="true" ht="53.25" hidden="false" customHeight="true" outlineLevel="0" collapsed="false">
      <c r="B64" s="32" t="s">
        <v>231</v>
      </c>
      <c r="C64" s="32" t="s">
        <v>232</v>
      </c>
      <c r="D64" s="24" t="s">
        <v>233</v>
      </c>
      <c r="E64" s="24" t="s">
        <v>116</v>
      </c>
      <c r="F64" s="24" t="s">
        <v>157</v>
      </c>
      <c r="G64" s="24" t="s">
        <v>183</v>
      </c>
      <c r="H64" s="24" t="s">
        <v>234</v>
      </c>
      <c r="I64" s="32" t="s">
        <v>119</v>
      </c>
      <c r="J64" s="32" t="s">
        <v>42</v>
      </c>
      <c r="K64" s="32" t="s">
        <v>61</v>
      </c>
      <c r="L64" s="32" t="s">
        <v>61</v>
      </c>
      <c r="M64" s="32" t="s">
        <v>43</v>
      </c>
      <c r="N64" s="35" t="s">
        <v>97</v>
      </c>
      <c r="O64" s="35" t="n">
        <v>2017</v>
      </c>
      <c r="P64" s="24" t="n">
        <v>20000</v>
      </c>
      <c r="Q64" s="24" t="n">
        <v>17000</v>
      </c>
      <c r="R64" s="24" t="n">
        <v>0</v>
      </c>
      <c r="S64" s="22" t="n">
        <f aca="false">P64-Q64-R64</f>
        <v>3000</v>
      </c>
      <c r="T64" s="1"/>
      <c r="U64" s="1"/>
      <c r="V64" s="1"/>
      <c r="W64" s="1"/>
      <c r="X64" s="1"/>
    </row>
    <row r="65" s="26" customFormat="true" ht="78" hidden="false" customHeight="true" outlineLevel="0" collapsed="false">
      <c r="B65" s="37" t="s">
        <v>235</v>
      </c>
      <c r="C65" s="37" t="s">
        <v>236</v>
      </c>
      <c r="D65" s="39" t="s">
        <v>237</v>
      </c>
      <c r="E65" s="39" t="s">
        <v>116</v>
      </c>
      <c r="F65" s="39" t="s">
        <v>157</v>
      </c>
      <c r="G65" s="39" t="s">
        <v>117</v>
      </c>
      <c r="H65" s="39" t="s">
        <v>238</v>
      </c>
      <c r="I65" s="37" t="s">
        <v>41</v>
      </c>
      <c r="J65" s="37" t="s">
        <v>42</v>
      </c>
      <c r="K65" s="37" t="s">
        <v>61</v>
      </c>
      <c r="L65" s="37" t="s">
        <v>61</v>
      </c>
      <c r="M65" s="37" t="s">
        <v>43</v>
      </c>
      <c r="N65" s="38" t="n">
        <v>2020</v>
      </c>
      <c r="O65" s="38" t="n">
        <v>2022</v>
      </c>
      <c r="P65" s="39" t="n">
        <v>900306</v>
      </c>
      <c r="Q65" s="39" t="n">
        <v>730838</v>
      </c>
      <c r="R65" s="39" t="n">
        <v>0</v>
      </c>
      <c r="S65" s="39" t="n">
        <f aca="false">P65-Q65-R65</f>
        <v>169468</v>
      </c>
      <c r="T65" s="1"/>
      <c r="U65" s="1"/>
      <c r="V65" s="1"/>
      <c r="W65" s="1"/>
      <c r="X65" s="1"/>
    </row>
    <row r="66" s="26" customFormat="true" ht="62.25" hidden="false" customHeight="true" outlineLevel="0" collapsed="false">
      <c r="B66" s="32" t="s">
        <v>239</v>
      </c>
      <c r="C66" s="24" t="s">
        <v>240</v>
      </c>
      <c r="D66" s="24" t="s">
        <v>241</v>
      </c>
      <c r="E66" s="24" t="s">
        <v>123</v>
      </c>
      <c r="F66" s="24" t="s">
        <v>157</v>
      </c>
      <c r="G66" s="24" t="s">
        <v>179</v>
      </c>
      <c r="H66" s="24" t="s">
        <v>242</v>
      </c>
      <c r="I66" s="24" t="s">
        <v>119</v>
      </c>
      <c r="J66" s="32" t="s">
        <v>43</v>
      </c>
      <c r="K66" s="32" t="s">
        <v>61</v>
      </c>
      <c r="L66" s="32" t="s">
        <v>61</v>
      </c>
      <c r="M66" s="32" t="s">
        <v>43</v>
      </c>
      <c r="N66" s="25" t="s">
        <v>68</v>
      </c>
      <c r="O66" s="24" t="n">
        <v>2017</v>
      </c>
      <c r="P66" s="24" t="n">
        <v>15700</v>
      </c>
      <c r="Q66" s="24" t="n">
        <v>13345</v>
      </c>
      <c r="R66" s="24" t="n">
        <v>0</v>
      </c>
      <c r="S66" s="22" t="n">
        <f aca="false">P66-Q66-R66</f>
        <v>2355</v>
      </c>
      <c r="T66" s="1"/>
      <c r="U66" s="1"/>
      <c r="V66" s="1"/>
      <c r="W66" s="1"/>
      <c r="X66" s="1"/>
    </row>
    <row r="67" s="26" customFormat="true" ht="65.25" hidden="false" customHeight="true" outlineLevel="0" collapsed="false">
      <c r="B67" s="32" t="s">
        <v>243</v>
      </c>
      <c r="C67" s="32" t="s">
        <v>244</v>
      </c>
      <c r="D67" s="24" t="s">
        <v>245</v>
      </c>
      <c r="E67" s="24" t="s">
        <v>123</v>
      </c>
      <c r="F67" s="24" t="s">
        <v>157</v>
      </c>
      <c r="G67" s="24" t="s">
        <v>179</v>
      </c>
      <c r="H67" s="24" t="s">
        <v>238</v>
      </c>
      <c r="I67" s="32" t="s">
        <v>41</v>
      </c>
      <c r="J67" s="32" t="s">
        <v>43</v>
      </c>
      <c r="K67" s="32" t="s">
        <v>61</v>
      </c>
      <c r="L67" s="32" t="s">
        <v>61</v>
      </c>
      <c r="M67" s="32" t="s">
        <v>43</v>
      </c>
      <c r="N67" s="35" t="n">
        <v>2021</v>
      </c>
      <c r="O67" s="35" t="n">
        <v>2022</v>
      </c>
      <c r="P67" s="27" t="n">
        <f aca="false">Q67+S67</f>
        <v>672787.06</v>
      </c>
      <c r="Q67" s="24" t="n">
        <v>571869</v>
      </c>
      <c r="R67" s="24"/>
      <c r="S67" s="27" t="n">
        <v>100918.06</v>
      </c>
      <c r="T67" s="1"/>
      <c r="U67" s="1"/>
      <c r="V67" s="1"/>
      <c r="W67" s="1"/>
      <c r="X67" s="1"/>
    </row>
    <row r="68" s="1" customFormat="true" ht="111" hidden="false" customHeight="true" outlineLevel="0" collapsed="false">
      <c r="B68" s="18" t="s">
        <v>246</v>
      </c>
      <c r="C68" s="18"/>
      <c r="D68" s="18" t="s">
        <v>247</v>
      </c>
      <c r="E68" s="18"/>
      <c r="F68" s="18"/>
      <c r="G68" s="18"/>
      <c r="H68" s="18"/>
      <c r="I68" s="18"/>
      <c r="J68" s="18"/>
      <c r="K68" s="18"/>
      <c r="L68" s="18"/>
      <c r="M68" s="18"/>
      <c r="N68" s="18"/>
      <c r="O68" s="18"/>
      <c r="P68" s="48" t="n">
        <f aca="false">Q68+R68+S68</f>
        <v>1191647</v>
      </c>
      <c r="Q68" s="48" t="n">
        <f aca="false">Q69</f>
        <v>1012900</v>
      </c>
      <c r="R68" s="48" t="n">
        <f aca="false">R69</f>
        <v>0</v>
      </c>
      <c r="S68" s="48" t="n">
        <f aca="false">S69</f>
        <v>178747</v>
      </c>
    </row>
    <row r="69" s="1" customFormat="true" ht="114" hidden="false" customHeight="true" outlineLevel="0" collapsed="false">
      <c r="B69" s="32" t="s">
        <v>248</v>
      </c>
      <c r="C69" s="32" t="s">
        <v>249</v>
      </c>
      <c r="D69" s="32" t="s">
        <v>250</v>
      </c>
      <c r="E69" s="32" t="s">
        <v>123</v>
      </c>
      <c r="F69" s="32" t="s">
        <v>157</v>
      </c>
      <c r="G69" s="32" t="s">
        <v>179</v>
      </c>
      <c r="H69" s="32" t="s">
        <v>251</v>
      </c>
      <c r="I69" s="32" t="s">
        <v>41</v>
      </c>
      <c r="J69" s="32" t="s">
        <v>43</v>
      </c>
      <c r="K69" s="32" t="s">
        <v>61</v>
      </c>
      <c r="L69" s="32" t="s">
        <v>61</v>
      </c>
      <c r="M69" s="32" t="s">
        <v>43</v>
      </c>
      <c r="N69" s="32" t="s">
        <v>78</v>
      </c>
      <c r="O69" s="32" t="n">
        <v>2021</v>
      </c>
      <c r="P69" s="24" t="n">
        <v>1191647</v>
      </c>
      <c r="Q69" s="24" t="n">
        <v>1012900</v>
      </c>
      <c r="R69" s="24" t="n">
        <v>0</v>
      </c>
      <c r="S69" s="24" t="n">
        <v>178747</v>
      </c>
    </row>
    <row r="70" s="1" customFormat="true" ht="105.75" hidden="false" customHeight="true" outlineLevel="0" collapsed="false">
      <c r="B70" s="13" t="s">
        <v>252</v>
      </c>
      <c r="C70" s="13"/>
      <c r="D70" s="13" t="s">
        <v>253</v>
      </c>
      <c r="E70" s="13"/>
      <c r="F70" s="13"/>
      <c r="G70" s="13"/>
      <c r="H70" s="13"/>
      <c r="I70" s="13"/>
      <c r="J70" s="13"/>
      <c r="K70" s="13"/>
      <c r="L70" s="13"/>
      <c r="M70" s="13"/>
      <c r="N70" s="13"/>
      <c r="O70" s="13"/>
      <c r="P70" s="49"/>
      <c r="Q70" s="49"/>
      <c r="R70" s="49"/>
      <c r="S70" s="49"/>
    </row>
    <row r="71" s="1" customFormat="true" ht="79.5" hidden="false" customHeight="true" outlineLevel="0" collapsed="false">
      <c r="B71" s="14" t="s">
        <v>254</v>
      </c>
      <c r="C71" s="15"/>
      <c r="D71" s="15" t="s">
        <v>255</v>
      </c>
      <c r="E71" s="15"/>
      <c r="F71" s="14"/>
      <c r="G71" s="15"/>
      <c r="H71" s="15"/>
      <c r="I71" s="15"/>
      <c r="J71" s="14"/>
      <c r="K71" s="14"/>
      <c r="L71" s="15"/>
      <c r="M71" s="15"/>
      <c r="N71" s="15"/>
      <c r="O71" s="14"/>
      <c r="P71" s="50"/>
      <c r="Q71" s="50"/>
      <c r="R71" s="51"/>
      <c r="S71" s="51"/>
    </row>
    <row r="72" s="1" customFormat="true" ht="119.25" hidden="false" customHeight="true" outlineLevel="0" collapsed="false">
      <c r="B72" s="17" t="s">
        <v>256</v>
      </c>
      <c r="C72" s="17"/>
      <c r="D72" s="17" t="s">
        <v>257</v>
      </c>
      <c r="E72" s="17"/>
      <c r="F72" s="17"/>
      <c r="G72" s="17"/>
      <c r="H72" s="17"/>
      <c r="I72" s="17"/>
      <c r="J72" s="17"/>
      <c r="K72" s="17"/>
      <c r="L72" s="17"/>
      <c r="M72" s="17"/>
      <c r="N72" s="17"/>
      <c r="O72" s="17"/>
      <c r="P72" s="47"/>
      <c r="Q72" s="47"/>
      <c r="R72" s="47"/>
      <c r="S72" s="47"/>
    </row>
    <row r="73" s="1" customFormat="true" ht="84" hidden="false" customHeight="true" outlineLevel="0" collapsed="false">
      <c r="B73" s="18" t="s">
        <v>258</v>
      </c>
      <c r="C73" s="18"/>
      <c r="D73" s="18" t="s">
        <v>259</v>
      </c>
      <c r="E73" s="18"/>
      <c r="F73" s="18"/>
      <c r="G73" s="18"/>
      <c r="H73" s="18"/>
      <c r="I73" s="18"/>
      <c r="J73" s="18"/>
      <c r="K73" s="18"/>
      <c r="L73" s="18"/>
      <c r="M73" s="18"/>
      <c r="N73" s="18"/>
      <c r="O73" s="18"/>
      <c r="P73" s="48" t="n">
        <f aca="false">P74+P75+P76+P77</f>
        <v>1393592.93</v>
      </c>
      <c r="Q73" s="48" t="n">
        <f aca="false">Q74+Q75+Q76+Q77</f>
        <v>1105749.48</v>
      </c>
      <c r="R73" s="48" t="n">
        <f aca="false">R74+R75+R76+R77</f>
        <v>0</v>
      </c>
      <c r="S73" s="48" t="n">
        <f aca="false">S74+S75+S76+S77</f>
        <v>287843.45</v>
      </c>
    </row>
    <row r="74" s="1" customFormat="true" ht="90" hidden="false" customHeight="true" outlineLevel="0" collapsed="false">
      <c r="B74" s="32" t="s">
        <v>260</v>
      </c>
      <c r="C74" s="32" t="s">
        <v>261</v>
      </c>
      <c r="D74" s="22" t="s">
        <v>262</v>
      </c>
      <c r="E74" s="22" t="s">
        <v>37</v>
      </c>
      <c r="F74" s="22" t="s">
        <v>263</v>
      </c>
      <c r="G74" s="22" t="s">
        <v>39</v>
      </c>
      <c r="H74" s="22" t="s">
        <v>264</v>
      </c>
      <c r="I74" s="32" t="s">
        <v>41</v>
      </c>
      <c r="J74" s="32" t="s">
        <v>42</v>
      </c>
      <c r="K74" s="32" t="s">
        <v>61</v>
      </c>
      <c r="L74" s="32" t="s">
        <v>61</v>
      </c>
      <c r="M74" s="32" t="s">
        <v>43</v>
      </c>
      <c r="N74" s="35" t="s">
        <v>265</v>
      </c>
      <c r="O74" s="35" t="n">
        <v>2019</v>
      </c>
      <c r="P74" s="24" t="n">
        <v>493252.18</v>
      </c>
      <c r="Q74" s="24" t="n">
        <v>419264.35</v>
      </c>
      <c r="R74" s="24" t="n">
        <v>0</v>
      </c>
      <c r="S74" s="22" t="n">
        <f aca="false">P74-Q74-R74</f>
        <v>73987.83</v>
      </c>
    </row>
    <row r="75" s="1" customFormat="true" ht="90" hidden="false" customHeight="true" outlineLevel="0" collapsed="false">
      <c r="B75" s="32" t="s">
        <v>266</v>
      </c>
      <c r="C75" s="32" t="s">
        <v>267</v>
      </c>
      <c r="D75" s="24" t="s">
        <v>268</v>
      </c>
      <c r="E75" s="24" t="s">
        <v>269</v>
      </c>
      <c r="F75" s="24" t="s">
        <v>270</v>
      </c>
      <c r="G75" s="24" t="s">
        <v>271</v>
      </c>
      <c r="H75" s="24" t="s">
        <v>264</v>
      </c>
      <c r="I75" s="32" t="s">
        <v>60</v>
      </c>
      <c r="J75" s="32" t="s">
        <v>16</v>
      </c>
      <c r="K75" s="32" t="s">
        <v>61</v>
      </c>
      <c r="L75" s="32" t="s">
        <v>61</v>
      </c>
      <c r="M75" s="32" t="s">
        <v>43</v>
      </c>
      <c r="N75" s="35" t="s">
        <v>272</v>
      </c>
      <c r="O75" s="35" t="n">
        <v>2019</v>
      </c>
      <c r="P75" s="24" t="n">
        <v>212596.85</v>
      </c>
      <c r="Q75" s="24" t="n">
        <v>180707.32</v>
      </c>
      <c r="R75" s="24" t="n">
        <v>0</v>
      </c>
      <c r="S75" s="24" t="n">
        <v>31889.53</v>
      </c>
    </row>
    <row r="76" s="1" customFormat="true" ht="116.25" hidden="false" customHeight="true" outlineLevel="0" collapsed="false">
      <c r="B76" s="32" t="s">
        <v>273</v>
      </c>
      <c r="C76" s="32" t="s">
        <v>274</v>
      </c>
      <c r="D76" s="22" t="s">
        <v>275</v>
      </c>
      <c r="E76" s="22" t="s">
        <v>66</v>
      </c>
      <c r="F76" s="22" t="s">
        <v>263</v>
      </c>
      <c r="G76" s="22" t="s">
        <v>276</v>
      </c>
      <c r="H76" s="22" t="s">
        <v>264</v>
      </c>
      <c r="I76" s="32" t="s">
        <v>41</v>
      </c>
      <c r="J76" s="32" t="s">
        <v>43</v>
      </c>
      <c r="K76" s="32" t="s">
        <v>61</v>
      </c>
      <c r="L76" s="32" t="s">
        <v>61</v>
      </c>
      <c r="M76" s="32" t="s">
        <v>43</v>
      </c>
      <c r="N76" s="35" t="s">
        <v>49</v>
      </c>
      <c r="O76" s="35" t="n">
        <v>2019</v>
      </c>
      <c r="P76" s="24" t="n">
        <v>270483.15</v>
      </c>
      <c r="Q76" s="24" t="n">
        <v>221058</v>
      </c>
      <c r="R76" s="24" t="n">
        <v>0</v>
      </c>
      <c r="S76" s="22" t="n">
        <f aca="false">P76-Q76-R76</f>
        <v>49425.15</v>
      </c>
    </row>
    <row r="77" s="1" customFormat="true" ht="69" hidden="false" customHeight="true" outlineLevel="0" collapsed="false">
      <c r="B77" s="32" t="s">
        <v>277</v>
      </c>
      <c r="C77" s="32" t="s">
        <v>278</v>
      </c>
      <c r="D77" s="24" t="s">
        <v>279</v>
      </c>
      <c r="E77" s="24" t="s">
        <v>163</v>
      </c>
      <c r="F77" s="24" t="s">
        <v>263</v>
      </c>
      <c r="G77" s="24" t="s">
        <v>164</v>
      </c>
      <c r="H77" s="24" t="s">
        <v>280</v>
      </c>
      <c r="I77" s="32" t="s">
        <v>41</v>
      </c>
      <c r="J77" s="32" t="s">
        <v>43</v>
      </c>
      <c r="K77" s="32" t="s">
        <v>61</v>
      </c>
      <c r="L77" s="32" t="s">
        <v>61</v>
      </c>
      <c r="M77" s="32" t="s">
        <v>43</v>
      </c>
      <c r="N77" s="35" t="s">
        <v>49</v>
      </c>
      <c r="O77" s="35" t="n">
        <v>2019</v>
      </c>
      <c r="P77" s="24" t="n">
        <v>417260.75</v>
      </c>
      <c r="Q77" s="24" t="n">
        <v>284719.81</v>
      </c>
      <c r="R77" s="24" t="n">
        <v>0</v>
      </c>
      <c r="S77" s="22" t="n">
        <f aca="false">P77-Q77-R77</f>
        <v>132540.94</v>
      </c>
    </row>
    <row r="78" s="1" customFormat="true" ht="147.75" hidden="false" customHeight="true" outlineLevel="0" collapsed="false">
      <c r="B78" s="17" t="s">
        <v>281</v>
      </c>
      <c r="C78" s="17"/>
      <c r="D78" s="17" t="s">
        <v>282</v>
      </c>
      <c r="E78" s="17"/>
      <c r="F78" s="17"/>
      <c r="G78" s="17"/>
      <c r="H78" s="17"/>
      <c r="I78" s="17"/>
      <c r="J78" s="17"/>
      <c r="K78" s="17"/>
      <c r="L78" s="17"/>
      <c r="M78" s="17"/>
      <c r="N78" s="17"/>
      <c r="O78" s="17"/>
      <c r="P78" s="47"/>
      <c r="Q78" s="47"/>
      <c r="R78" s="47"/>
      <c r="S78" s="47"/>
    </row>
    <row r="79" s="1" customFormat="true" ht="147" hidden="false" customHeight="true" outlineLevel="0" collapsed="false">
      <c r="B79" s="18" t="s">
        <v>283</v>
      </c>
      <c r="C79" s="18"/>
      <c r="D79" s="18" t="s">
        <v>284</v>
      </c>
      <c r="E79" s="18"/>
      <c r="F79" s="18"/>
      <c r="G79" s="18"/>
      <c r="H79" s="18"/>
      <c r="I79" s="18"/>
      <c r="J79" s="18"/>
      <c r="K79" s="18"/>
      <c r="L79" s="18"/>
      <c r="M79" s="18"/>
      <c r="N79" s="18"/>
      <c r="O79" s="18"/>
      <c r="P79" s="48" t="n">
        <f aca="false">P80+P81+P82</f>
        <v>971293.24</v>
      </c>
      <c r="Q79" s="48" t="n">
        <f aca="false">Q80+Q81+Q82</f>
        <v>825598.65</v>
      </c>
      <c r="R79" s="48" t="n">
        <f aca="false">R80+R81+R82</f>
        <v>0</v>
      </c>
      <c r="S79" s="48" t="n">
        <f aca="false">S80+S81+S82</f>
        <v>145694.59</v>
      </c>
    </row>
    <row r="80" s="1" customFormat="true" ht="112.5" hidden="false" customHeight="true" outlineLevel="0" collapsed="false">
      <c r="B80" s="32" t="s">
        <v>285</v>
      </c>
      <c r="C80" s="32" t="s">
        <v>286</v>
      </c>
      <c r="D80" s="24" t="s">
        <v>287</v>
      </c>
      <c r="E80" s="24" t="s">
        <v>109</v>
      </c>
      <c r="F80" s="24" t="s">
        <v>288</v>
      </c>
      <c r="G80" s="24" t="s">
        <v>289</v>
      </c>
      <c r="H80" s="24" t="s">
        <v>290</v>
      </c>
      <c r="I80" s="32" t="s">
        <v>60</v>
      </c>
      <c r="J80" s="32" t="s">
        <v>43</v>
      </c>
      <c r="K80" s="32" t="s">
        <v>61</v>
      </c>
      <c r="L80" s="32" t="s">
        <v>61</v>
      </c>
      <c r="M80" s="32" t="s">
        <v>43</v>
      </c>
      <c r="N80" s="35" t="s">
        <v>72</v>
      </c>
      <c r="O80" s="35" t="n">
        <v>2021</v>
      </c>
      <c r="P80" s="24" t="n">
        <v>332497.71</v>
      </c>
      <c r="Q80" s="24" t="n">
        <v>282623.05</v>
      </c>
      <c r="R80" s="24" t="n">
        <v>0</v>
      </c>
      <c r="S80" s="22" t="n">
        <f aca="false">P80-Q80-R80</f>
        <v>49874.66</v>
      </c>
    </row>
    <row r="81" s="1" customFormat="true" ht="66.75" hidden="false" customHeight="true" outlineLevel="0" collapsed="false">
      <c r="B81" s="32" t="s">
        <v>291</v>
      </c>
      <c r="C81" s="32" t="s">
        <v>292</v>
      </c>
      <c r="D81" s="24" t="s">
        <v>293</v>
      </c>
      <c r="E81" s="24" t="s">
        <v>294</v>
      </c>
      <c r="F81" s="24" t="s">
        <v>288</v>
      </c>
      <c r="G81" s="24" t="s">
        <v>295</v>
      </c>
      <c r="H81" s="24" t="s">
        <v>290</v>
      </c>
      <c r="I81" s="32" t="s">
        <v>60</v>
      </c>
      <c r="J81" s="32" t="s">
        <v>43</v>
      </c>
      <c r="K81" s="32" t="s">
        <v>61</v>
      </c>
      <c r="L81" s="32" t="s">
        <v>61</v>
      </c>
      <c r="M81" s="32" t="s">
        <v>43</v>
      </c>
      <c r="N81" s="35" t="s">
        <v>225</v>
      </c>
      <c r="O81" s="35" t="n">
        <v>2022</v>
      </c>
      <c r="P81" s="24" t="n">
        <f aca="false">Q81+R81+S81</f>
        <v>340463.14</v>
      </c>
      <c r="Q81" s="24" t="n">
        <v>289393.07</v>
      </c>
      <c r="R81" s="24" t="n">
        <v>0</v>
      </c>
      <c r="S81" s="24" t="n">
        <v>51070.07</v>
      </c>
    </row>
    <row r="82" s="1" customFormat="true" ht="128.25" hidden="false" customHeight="true" outlineLevel="0" collapsed="false">
      <c r="B82" s="32" t="s">
        <v>296</v>
      </c>
      <c r="C82" s="32" t="s">
        <v>297</v>
      </c>
      <c r="D82" s="24" t="s">
        <v>298</v>
      </c>
      <c r="E82" s="24" t="s">
        <v>123</v>
      </c>
      <c r="F82" s="24" t="s">
        <v>299</v>
      </c>
      <c r="G82" s="24" t="s">
        <v>300</v>
      </c>
      <c r="H82" s="24" t="s">
        <v>290</v>
      </c>
      <c r="I82" s="32" t="s">
        <v>60</v>
      </c>
      <c r="J82" s="32" t="s">
        <v>43</v>
      </c>
      <c r="K82" s="32" t="s">
        <v>61</v>
      </c>
      <c r="L82" s="32" t="s">
        <v>61</v>
      </c>
      <c r="M82" s="32" t="s">
        <v>43</v>
      </c>
      <c r="N82" s="35" t="s">
        <v>301</v>
      </c>
      <c r="O82" s="35" t="n">
        <v>2022</v>
      </c>
      <c r="P82" s="24" t="n">
        <f aca="false">Q82+S82</f>
        <v>298332.39</v>
      </c>
      <c r="Q82" s="24" t="n">
        <v>253582.53</v>
      </c>
      <c r="R82" s="24" t="n">
        <v>0</v>
      </c>
      <c r="S82" s="24" t="n">
        <v>44749.86</v>
      </c>
    </row>
    <row r="83" s="1" customFormat="true" ht="68.25" hidden="false" customHeight="true" outlineLevel="0" collapsed="false">
      <c r="B83" s="52" t="s">
        <v>302</v>
      </c>
      <c r="C83" s="52"/>
      <c r="D83" s="52" t="s">
        <v>303</v>
      </c>
      <c r="E83" s="52"/>
      <c r="F83" s="52"/>
      <c r="G83" s="52"/>
      <c r="H83" s="52"/>
      <c r="I83" s="52"/>
      <c r="J83" s="52"/>
      <c r="K83" s="52"/>
      <c r="L83" s="52"/>
      <c r="M83" s="52"/>
      <c r="N83" s="52"/>
      <c r="O83" s="52"/>
      <c r="P83" s="52"/>
      <c r="Q83" s="52"/>
      <c r="R83" s="52"/>
      <c r="S83" s="52"/>
    </row>
    <row r="84" s="1" customFormat="true" ht="138.75" hidden="false" customHeight="true" outlineLevel="0" collapsed="false">
      <c r="B84" s="17" t="s">
        <v>304</v>
      </c>
      <c r="C84" s="17"/>
      <c r="D84" s="17" t="s">
        <v>305</v>
      </c>
      <c r="E84" s="17"/>
      <c r="F84" s="17"/>
      <c r="G84" s="17"/>
      <c r="H84" s="17" t="s">
        <v>306</v>
      </c>
      <c r="I84" s="17"/>
      <c r="J84" s="17"/>
      <c r="K84" s="17"/>
      <c r="L84" s="17"/>
      <c r="M84" s="17"/>
      <c r="N84" s="17"/>
      <c r="O84" s="17"/>
      <c r="P84" s="47"/>
      <c r="Q84" s="47"/>
      <c r="R84" s="47"/>
      <c r="S84" s="47"/>
    </row>
    <row r="85" s="1" customFormat="true" ht="129.75" hidden="false" customHeight="true" outlineLevel="0" collapsed="false">
      <c r="B85" s="18" t="s">
        <v>307</v>
      </c>
      <c r="C85" s="18"/>
      <c r="D85" s="18" t="s">
        <v>308</v>
      </c>
      <c r="E85" s="18"/>
      <c r="F85" s="18"/>
      <c r="G85" s="18"/>
      <c r="H85" s="18"/>
      <c r="I85" s="18"/>
      <c r="J85" s="18"/>
      <c r="K85" s="18"/>
      <c r="L85" s="18"/>
      <c r="M85" s="18"/>
      <c r="N85" s="18"/>
      <c r="O85" s="18"/>
      <c r="P85" s="53" t="n">
        <f aca="false">SUM(P86:P96)</f>
        <v>14893271.4</v>
      </c>
      <c r="Q85" s="53" t="n">
        <f aca="false">SUM(Q86:Q96)</f>
        <v>8830993.73</v>
      </c>
      <c r="R85" s="53" t="n">
        <f aca="false">SUM(R86:R96)</f>
        <v>0</v>
      </c>
      <c r="S85" s="53" t="n">
        <f aca="false">SUM(S86:S96)</f>
        <v>6062277.67</v>
      </c>
      <c r="V85" s="54"/>
    </row>
    <row r="86" s="1" customFormat="true" ht="128.25" hidden="false" customHeight="true" outlineLevel="0" collapsed="false">
      <c r="B86" s="32" t="s">
        <v>309</v>
      </c>
      <c r="C86" s="32" t="s">
        <v>310</v>
      </c>
      <c r="D86" s="22" t="s">
        <v>311</v>
      </c>
      <c r="E86" s="22" t="s">
        <v>312</v>
      </c>
      <c r="F86" s="22" t="s">
        <v>313</v>
      </c>
      <c r="G86" s="22" t="s">
        <v>133</v>
      </c>
      <c r="H86" s="22" t="s">
        <v>314</v>
      </c>
      <c r="I86" s="32" t="s">
        <v>41</v>
      </c>
      <c r="J86" s="32" t="s">
        <v>43</v>
      </c>
      <c r="K86" s="32" t="s">
        <v>61</v>
      </c>
      <c r="L86" s="32" t="s">
        <v>61</v>
      </c>
      <c r="M86" s="32" t="s">
        <v>43</v>
      </c>
      <c r="N86" s="35" t="s">
        <v>315</v>
      </c>
      <c r="O86" s="35" t="n">
        <v>2019</v>
      </c>
      <c r="P86" s="24" t="n">
        <v>1392800</v>
      </c>
      <c r="Q86" s="24" t="n">
        <v>789008.78</v>
      </c>
      <c r="R86" s="24" t="n">
        <v>0</v>
      </c>
      <c r="S86" s="22" t="n">
        <f aca="false">P86-Q86-R86</f>
        <v>603791.22</v>
      </c>
    </row>
    <row r="87" s="1" customFormat="true" ht="102.75" hidden="false" customHeight="true" outlineLevel="0" collapsed="false">
      <c r="B87" s="32" t="s">
        <v>316</v>
      </c>
      <c r="C87" s="32" t="s">
        <v>317</v>
      </c>
      <c r="D87" s="24" t="s">
        <v>318</v>
      </c>
      <c r="E87" s="24" t="s">
        <v>319</v>
      </c>
      <c r="F87" s="24" t="s">
        <v>313</v>
      </c>
      <c r="G87" s="24" t="s">
        <v>164</v>
      </c>
      <c r="H87" s="24" t="s">
        <v>314</v>
      </c>
      <c r="I87" s="32" t="s">
        <v>41</v>
      </c>
      <c r="J87" s="32" t="s">
        <v>43</v>
      </c>
      <c r="K87" s="32" t="s">
        <v>61</v>
      </c>
      <c r="L87" s="32" t="s">
        <v>61</v>
      </c>
      <c r="M87" s="32" t="s">
        <v>43</v>
      </c>
      <c r="N87" s="35" t="s">
        <v>97</v>
      </c>
      <c r="O87" s="35" t="n">
        <v>2020</v>
      </c>
      <c r="P87" s="24" t="n">
        <v>1229574.68</v>
      </c>
      <c r="Q87" s="24" t="n">
        <v>823834.4</v>
      </c>
      <c r="R87" s="24" t="n">
        <v>0</v>
      </c>
      <c r="S87" s="22" t="n">
        <f aca="false">P87-Q87-R87</f>
        <v>405740.28</v>
      </c>
    </row>
    <row r="88" s="1" customFormat="true" ht="111.75" hidden="false" customHeight="true" outlineLevel="0" collapsed="false">
      <c r="B88" s="32" t="s">
        <v>320</v>
      </c>
      <c r="C88" s="32" t="s">
        <v>321</v>
      </c>
      <c r="D88" s="24" t="s">
        <v>322</v>
      </c>
      <c r="E88" s="24" t="s">
        <v>323</v>
      </c>
      <c r="F88" s="24" t="s">
        <v>313</v>
      </c>
      <c r="G88" s="24" t="s">
        <v>117</v>
      </c>
      <c r="H88" s="24" t="s">
        <v>314</v>
      </c>
      <c r="I88" s="32" t="s">
        <v>41</v>
      </c>
      <c r="J88" s="32" t="s">
        <v>42</v>
      </c>
      <c r="K88" s="32" t="s">
        <v>61</v>
      </c>
      <c r="L88" s="32" t="s">
        <v>61</v>
      </c>
      <c r="M88" s="32" t="s">
        <v>43</v>
      </c>
      <c r="N88" s="35" t="s">
        <v>315</v>
      </c>
      <c r="O88" s="35" t="n">
        <v>2018</v>
      </c>
      <c r="P88" s="24" t="n">
        <v>3744065.92</v>
      </c>
      <c r="Q88" s="24" t="n">
        <v>1713584.68</v>
      </c>
      <c r="R88" s="24" t="n">
        <v>0</v>
      </c>
      <c r="S88" s="24" t="n">
        <f aca="false">P88-Q88-R88</f>
        <v>2030481.24</v>
      </c>
    </row>
    <row r="89" s="1" customFormat="true" ht="129.75" hidden="false" customHeight="true" outlineLevel="0" collapsed="false">
      <c r="B89" s="32" t="s">
        <v>324</v>
      </c>
      <c r="C89" s="32" t="s">
        <v>325</v>
      </c>
      <c r="D89" s="24" t="s">
        <v>326</v>
      </c>
      <c r="E89" s="24" t="s">
        <v>327</v>
      </c>
      <c r="F89" s="24" t="s">
        <v>313</v>
      </c>
      <c r="G89" s="24" t="s">
        <v>48</v>
      </c>
      <c r="H89" s="24" t="s">
        <v>314</v>
      </c>
      <c r="I89" s="32" t="s">
        <v>41</v>
      </c>
      <c r="J89" s="32" t="s">
        <v>43</v>
      </c>
      <c r="K89" s="32" t="s">
        <v>61</v>
      </c>
      <c r="L89" s="32" t="s">
        <v>61</v>
      </c>
      <c r="M89" s="32" t="s">
        <v>43</v>
      </c>
      <c r="N89" s="35" t="s">
        <v>315</v>
      </c>
      <c r="O89" s="35" t="n">
        <v>2019</v>
      </c>
      <c r="P89" s="24" t="n">
        <v>1665450</v>
      </c>
      <c r="Q89" s="24" t="n">
        <v>1110408</v>
      </c>
      <c r="R89" s="24" t="n">
        <v>0</v>
      </c>
      <c r="S89" s="22" t="n">
        <f aca="false">P89-Q89-R89</f>
        <v>555042</v>
      </c>
    </row>
    <row r="90" s="1" customFormat="true" ht="114.75" hidden="false" customHeight="true" outlineLevel="0" collapsed="false">
      <c r="B90" s="32" t="s">
        <v>328</v>
      </c>
      <c r="C90" s="32" t="s">
        <v>329</v>
      </c>
      <c r="D90" s="24" t="s">
        <v>330</v>
      </c>
      <c r="E90" s="24" t="s">
        <v>331</v>
      </c>
      <c r="F90" s="24" t="s">
        <v>313</v>
      </c>
      <c r="G90" s="24" t="s">
        <v>67</v>
      </c>
      <c r="H90" s="24" t="s">
        <v>314</v>
      </c>
      <c r="I90" s="32" t="s">
        <v>41</v>
      </c>
      <c r="J90" s="32" t="s">
        <v>43</v>
      </c>
      <c r="K90" s="32" t="s">
        <v>61</v>
      </c>
      <c r="L90" s="32" t="s">
        <v>61</v>
      </c>
      <c r="M90" s="32" t="s">
        <v>43</v>
      </c>
      <c r="N90" s="35" t="s">
        <v>315</v>
      </c>
      <c r="O90" s="35" t="n">
        <v>2019</v>
      </c>
      <c r="P90" s="24" t="n">
        <v>1226741.69</v>
      </c>
      <c r="Q90" s="24" t="n">
        <v>824798.84</v>
      </c>
      <c r="R90" s="24" t="n">
        <v>0</v>
      </c>
      <c r="S90" s="22" t="n">
        <f aca="false">P90-Q90-R90</f>
        <v>401942.85</v>
      </c>
    </row>
    <row r="91" s="1" customFormat="true" ht="66" hidden="false" customHeight="true" outlineLevel="0" collapsed="false">
      <c r="B91" s="32" t="s">
        <v>332</v>
      </c>
      <c r="C91" s="32" t="s">
        <v>333</v>
      </c>
      <c r="D91" s="24" t="s">
        <v>334</v>
      </c>
      <c r="E91" s="24" t="s">
        <v>335</v>
      </c>
      <c r="F91" s="24" t="s">
        <v>313</v>
      </c>
      <c r="G91" s="24" t="s">
        <v>179</v>
      </c>
      <c r="H91" s="24" t="s">
        <v>314</v>
      </c>
      <c r="I91" s="32" t="s">
        <v>41</v>
      </c>
      <c r="J91" s="32" t="s">
        <v>43</v>
      </c>
      <c r="K91" s="32" t="s">
        <v>61</v>
      </c>
      <c r="L91" s="32" t="s">
        <v>61</v>
      </c>
      <c r="M91" s="32" t="s">
        <v>43</v>
      </c>
      <c r="N91" s="35" t="s">
        <v>315</v>
      </c>
      <c r="O91" s="35" t="n">
        <v>2019</v>
      </c>
      <c r="P91" s="24" t="n">
        <v>2011598.52</v>
      </c>
      <c r="Q91" s="27" t="n">
        <v>1609278.82</v>
      </c>
      <c r="R91" s="24" t="n">
        <v>0</v>
      </c>
      <c r="S91" s="22" t="n">
        <f aca="false">P91-Q91-R91</f>
        <v>402319.7</v>
      </c>
    </row>
    <row r="92" s="1" customFormat="true" ht="100.5" hidden="false" customHeight="true" outlineLevel="0" collapsed="false">
      <c r="B92" s="32" t="s">
        <v>336</v>
      </c>
      <c r="C92" s="32" t="s">
        <v>337</v>
      </c>
      <c r="D92" s="24" t="s">
        <v>338</v>
      </c>
      <c r="E92" s="24" t="s">
        <v>339</v>
      </c>
      <c r="F92" s="24" t="s">
        <v>313</v>
      </c>
      <c r="G92" s="24" t="s">
        <v>133</v>
      </c>
      <c r="H92" s="24" t="s">
        <v>314</v>
      </c>
      <c r="I92" s="32" t="s">
        <v>41</v>
      </c>
      <c r="J92" s="32" t="s">
        <v>43</v>
      </c>
      <c r="K92" s="32" t="s">
        <v>61</v>
      </c>
      <c r="L92" s="32" t="s">
        <v>61</v>
      </c>
      <c r="M92" s="32" t="s">
        <v>43</v>
      </c>
      <c r="N92" s="35" t="s">
        <v>340</v>
      </c>
      <c r="O92" s="35" t="n">
        <v>2021</v>
      </c>
      <c r="P92" s="24" t="n">
        <v>407141.75</v>
      </c>
      <c r="Q92" s="24" t="n">
        <v>169000</v>
      </c>
      <c r="R92" s="24" t="n">
        <v>0</v>
      </c>
      <c r="S92" s="22" t="n">
        <f aca="false">P92-Q92-R92</f>
        <v>238141.75</v>
      </c>
    </row>
    <row r="93" s="1" customFormat="true" ht="126.75" hidden="false" customHeight="true" outlineLevel="0" collapsed="false">
      <c r="B93" s="32" t="s">
        <v>341</v>
      </c>
      <c r="C93" s="32" t="s">
        <v>342</v>
      </c>
      <c r="D93" s="24" t="s">
        <v>343</v>
      </c>
      <c r="E93" s="24" t="s">
        <v>335</v>
      </c>
      <c r="F93" s="24" t="s">
        <v>313</v>
      </c>
      <c r="G93" s="24" t="s">
        <v>179</v>
      </c>
      <c r="H93" s="24" t="s">
        <v>314</v>
      </c>
      <c r="I93" s="32" t="s">
        <v>41</v>
      </c>
      <c r="J93" s="32" t="s">
        <v>43</v>
      </c>
      <c r="K93" s="32" t="s">
        <v>61</v>
      </c>
      <c r="L93" s="32" t="s">
        <v>61</v>
      </c>
      <c r="M93" s="32" t="s">
        <v>43</v>
      </c>
      <c r="N93" s="35" t="s">
        <v>344</v>
      </c>
      <c r="O93" s="35" t="n">
        <v>2021</v>
      </c>
      <c r="P93" s="27" t="n">
        <v>717269.99</v>
      </c>
      <c r="Q93" s="24" t="n">
        <v>573815.99</v>
      </c>
      <c r="R93" s="24" t="n">
        <v>0</v>
      </c>
      <c r="S93" s="27" t="n">
        <v>143454</v>
      </c>
    </row>
    <row r="94" s="26" customFormat="true" ht="82.5" hidden="false" customHeight="true" outlineLevel="0" collapsed="false">
      <c r="B94" s="32" t="s">
        <v>345</v>
      </c>
      <c r="C94" s="32" t="s">
        <v>346</v>
      </c>
      <c r="D94" s="24" t="s">
        <v>347</v>
      </c>
      <c r="E94" s="24" t="s">
        <v>327</v>
      </c>
      <c r="F94" s="24" t="s">
        <v>313</v>
      </c>
      <c r="G94" s="24" t="s">
        <v>48</v>
      </c>
      <c r="H94" s="24" t="s">
        <v>314</v>
      </c>
      <c r="I94" s="32" t="s">
        <v>41</v>
      </c>
      <c r="J94" s="32" t="s">
        <v>43</v>
      </c>
      <c r="K94" s="32" t="s">
        <v>61</v>
      </c>
      <c r="L94" s="32" t="s">
        <v>61</v>
      </c>
      <c r="M94" s="32" t="s">
        <v>43</v>
      </c>
      <c r="N94" s="35" t="s">
        <v>72</v>
      </c>
      <c r="O94" s="35" t="n">
        <v>2020</v>
      </c>
      <c r="P94" s="27" t="n">
        <v>1193327.65</v>
      </c>
      <c r="Q94" s="24" t="n">
        <v>528530.03</v>
      </c>
      <c r="R94" s="24" t="n">
        <v>0</v>
      </c>
      <c r="S94" s="22" t="n">
        <f aca="false">P94-Q94-R94</f>
        <v>664797.62</v>
      </c>
      <c r="T94" s="1"/>
      <c r="U94" s="1"/>
      <c r="V94" s="1"/>
      <c r="W94" s="1"/>
      <c r="X94" s="1"/>
    </row>
    <row r="95" s="26" customFormat="true" ht="78.75" hidden="false" customHeight="true" outlineLevel="0" collapsed="false">
      <c r="A95" s="26" t="s">
        <v>306</v>
      </c>
      <c r="B95" s="32" t="s">
        <v>348</v>
      </c>
      <c r="C95" s="32" t="s">
        <v>349</v>
      </c>
      <c r="D95" s="24" t="s">
        <v>350</v>
      </c>
      <c r="E95" s="24" t="s">
        <v>319</v>
      </c>
      <c r="F95" s="24" t="s">
        <v>313</v>
      </c>
      <c r="G95" s="24" t="s">
        <v>164</v>
      </c>
      <c r="H95" s="24" t="s">
        <v>314</v>
      </c>
      <c r="I95" s="32" t="s">
        <v>41</v>
      </c>
      <c r="J95" s="32" t="s">
        <v>43</v>
      </c>
      <c r="K95" s="32" t="s">
        <v>61</v>
      </c>
      <c r="L95" s="32" t="s">
        <v>61</v>
      </c>
      <c r="M95" s="32" t="s">
        <v>43</v>
      </c>
      <c r="N95" s="35" t="s">
        <v>351</v>
      </c>
      <c r="O95" s="35" t="n">
        <v>2021</v>
      </c>
      <c r="P95" s="27" t="n">
        <v>677199.48</v>
      </c>
      <c r="Q95" s="24" t="n">
        <v>375000</v>
      </c>
      <c r="R95" s="24" t="n">
        <v>0</v>
      </c>
      <c r="S95" s="22" t="n">
        <f aca="false">P95-Q95-R95</f>
        <v>302199.48</v>
      </c>
      <c r="T95" s="1"/>
      <c r="U95" s="1"/>
      <c r="V95" s="1"/>
      <c r="W95" s="1"/>
      <c r="X95" s="1"/>
    </row>
    <row r="96" s="26" customFormat="true" ht="153" hidden="false" customHeight="true" outlineLevel="0" collapsed="false">
      <c r="B96" s="32" t="s">
        <v>352</v>
      </c>
      <c r="C96" s="32" t="s">
        <v>353</v>
      </c>
      <c r="D96" s="24" t="s">
        <v>354</v>
      </c>
      <c r="E96" s="24" t="s">
        <v>331</v>
      </c>
      <c r="F96" s="24" t="s">
        <v>313</v>
      </c>
      <c r="G96" s="24" t="s">
        <v>276</v>
      </c>
      <c r="H96" s="24" t="s">
        <v>314</v>
      </c>
      <c r="I96" s="32" t="s">
        <v>41</v>
      </c>
      <c r="J96" s="32" t="s">
        <v>43</v>
      </c>
      <c r="K96" s="32" t="s">
        <v>61</v>
      </c>
      <c r="L96" s="32" t="s">
        <v>61</v>
      </c>
      <c r="M96" s="32" t="s">
        <v>43</v>
      </c>
      <c r="N96" s="35" t="s">
        <v>72</v>
      </c>
      <c r="O96" s="35" t="n">
        <v>2021</v>
      </c>
      <c r="P96" s="27" t="n">
        <v>628101.72</v>
      </c>
      <c r="Q96" s="24" t="n">
        <v>313734.19</v>
      </c>
      <c r="R96" s="24" t="n">
        <v>0</v>
      </c>
      <c r="S96" s="22" t="n">
        <f aca="false">P96-Q96-R96</f>
        <v>314367.53</v>
      </c>
      <c r="T96" s="1"/>
      <c r="U96" s="1"/>
      <c r="V96" s="1"/>
      <c r="W96" s="1"/>
      <c r="X96" s="1"/>
    </row>
    <row r="97" s="1" customFormat="true" ht="138.75" hidden="false" customHeight="true" outlineLevel="0" collapsed="false">
      <c r="B97" s="18" t="s">
        <v>355</v>
      </c>
      <c r="C97" s="18"/>
      <c r="D97" s="18" t="s">
        <v>356</v>
      </c>
      <c r="E97" s="18"/>
      <c r="F97" s="18"/>
      <c r="G97" s="18"/>
      <c r="H97" s="18"/>
      <c r="I97" s="18"/>
      <c r="J97" s="18"/>
      <c r="K97" s="18"/>
      <c r="L97" s="18"/>
      <c r="M97" s="18"/>
      <c r="N97" s="18"/>
      <c r="O97" s="18"/>
      <c r="P97" s="48" t="n">
        <f aca="false">P98+P99</f>
        <v>2053631.87</v>
      </c>
      <c r="Q97" s="48" t="n">
        <f aca="false">Q98+Q99</f>
        <v>1745587.09</v>
      </c>
      <c r="R97" s="48" t="n">
        <f aca="false">R98+R99</f>
        <v>0</v>
      </c>
      <c r="S97" s="48" t="n">
        <f aca="false">S98+S99</f>
        <v>308044.78</v>
      </c>
    </row>
    <row r="98" s="1" customFormat="true" ht="143.25" hidden="false" customHeight="true" outlineLevel="0" collapsed="false">
      <c r="B98" s="32" t="s">
        <v>357</v>
      </c>
      <c r="C98" s="32" t="s">
        <v>358</v>
      </c>
      <c r="D98" s="24" t="s">
        <v>359</v>
      </c>
      <c r="E98" s="24" t="s">
        <v>360</v>
      </c>
      <c r="F98" s="24" t="s">
        <v>313</v>
      </c>
      <c r="G98" s="24" t="s">
        <v>124</v>
      </c>
      <c r="H98" s="24" t="s">
        <v>361</v>
      </c>
      <c r="I98" s="32" t="s">
        <v>41</v>
      </c>
      <c r="J98" s="32" t="s">
        <v>43</v>
      </c>
      <c r="K98" s="32" t="s">
        <v>61</v>
      </c>
      <c r="L98" s="32" t="s">
        <v>61</v>
      </c>
      <c r="M98" s="32" t="s">
        <v>43</v>
      </c>
      <c r="N98" s="35" t="s">
        <v>68</v>
      </c>
      <c r="O98" s="35" t="n">
        <v>2020</v>
      </c>
      <c r="P98" s="24" t="n">
        <v>1018412.87</v>
      </c>
      <c r="Q98" s="24" t="n">
        <v>865650.94</v>
      </c>
      <c r="R98" s="24" t="n">
        <v>0</v>
      </c>
      <c r="S98" s="22" t="n">
        <f aca="false">P98-Q98-R98</f>
        <v>152761.93</v>
      </c>
    </row>
    <row r="99" s="1" customFormat="true" ht="143.25" hidden="false" customHeight="true" outlineLevel="0" collapsed="false">
      <c r="B99" s="32" t="s">
        <v>362</v>
      </c>
      <c r="C99" s="32" t="s">
        <v>363</v>
      </c>
      <c r="D99" s="24" t="s">
        <v>364</v>
      </c>
      <c r="E99" s="24" t="s">
        <v>365</v>
      </c>
      <c r="F99" s="24" t="s">
        <v>313</v>
      </c>
      <c r="G99" s="24" t="s">
        <v>183</v>
      </c>
      <c r="H99" s="24" t="s">
        <v>366</v>
      </c>
      <c r="I99" s="32" t="s">
        <v>41</v>
      </c>
      <c r="J99" s="32" t="s">
        <v>42</v>
      </c>
      <c r="K99" s="32" t="s">
        <v>61</v>
      </c>
      <c r="L99" s="32" t="s">
        <v>61</v>
      </c>
      <c r="M99" s="32" t="s">
        <v>43</v>
      </c>
      <c r="N99" s="35" t="s">
        <v>97</v>
      </c>
      <c r="O99" s="35" t="n">
        <v>2018</v>
      </c>
      <c r="P99" s="24" t="n">
        <v>1035219</v>
      </c>
      <c r="Q99" s="24" t="n">
        <v>879936.15</v>
      </c>
      <c r="R99" s="24" t="n">
        <v>0</v>
      </c>
      <c r="S99" s="22" t="n">
        <f aca="false">P99-Q99-R99</f>
        <v>155282.85</v>
      </c>
    </row>
    <row r="100" s="1" customFormat="true" ht="76.5" hidden="false" customHeight="true" outlineLevel="0" collapsed="false">
      <c r="B100" s="18" t="s">
        <v>367</v>
      </c>
      <c r="C100" s="18"/>
      <c r="D100" s="18" t="s">
        <v>368</v>
      </c>
      <c r="E100" s="18"/>
      <c r="F100" s="18"/>
      <c r="G100" s="18"/>
      <c r="H100" s="18"/>
      <c r="I100" s="18"/>
      <c r="J100" s="18"/>
      <c r="K100" s="18"/>
      <c r="L100" s="18"/>
      <c r="M100" s="18"/>
      <c r="N100" s="18"/>
      <c r="O100" s="18"/>
      <c r="P100" s="48" t="n">
        <f aca="false">P101+P102+P103+P104+P105+P106</f>
        <v>3251580.69</v>
      </c>
      <c r="Q100" s="48" t="n">
        <f aca="false">Q101+Q102+Q103+Q104+Q105+Q106</f>
        <v>2741982.62</v>
      </c>
      <c r="R100" s="48" t="n">
        <f aca="false">R101+R102+R103+R104+R105+R106</f>
        <v>0</v>
      </c>
      <c r="S100" s="48" t="n">
        <f aca="false">S101+S102+S103+S104+S105+S106</f>
        <v>509598.07</v>
      </c>
    </row>
    <row r="101" s="1" customFormat="true" ht="95.25" hidden="false" customHeight="true" outlineLevel="0" collapsed="false">
      <c r="B101" s="32" t="s">
        <v>369</v>
      </c>
      <c r="C101" s="32" t="s">
        <v>370</v>
      </c>
      <c r="D101" s="24" t="s">
        <v>371</v>
      </c>
      <c r="E101" s="24" t="s">
        <v>116</v>
      </c>
      <c r="F101" s="24" t="s">
        <v>313</v>
      </c>
      <c r="G101" s="24" t="s">
        <v>117</v>
      </c>
      <c r="H101" s="24" t="s">
        <v>372</v>
      </c>
      <c r="I101" s="32" t="s">
        <v>41</v>
      </c>
      <c r="J101" s="32" t="s">
        <v>43</v>
      </c>
      <c r="K101" s="32" t="s">
        <v>61</v>
      </c>
      <c r="L101" s="32" t="s">
        <v>61</v>
      </c>
      <c r="M101" s="32" t="s">
        <v>43</v>
      </c>
      <c r="N101" s="35" t="s">
        <v>315</v>
      </c>
      <c r="O101" s="35" t="n">
        <v>2019</v>
      </c>
      <c r="P101" s="24" t="n">
        <v>519466.19</v>
      </c>
      <c r="Q101" s="24" t="n">
        <v>441546.19</v>
      </c>
      <c r="R101" s="24" t="n">
        <v>0</v>
      </c>
      <c r="S101" s="22" t="n">
        <f aca="false">P101-Q101-R101</f>
        <v>77920</v>
      </c>
    </row>
    <row r="102" s="1" customFormat="true" ht="47.25" hidden="false" customHeight="true" outlineLevel="0" collapsed="false">
      <c r="B102" s="32" t="s">
        <v>373</v>
      </c>
      <c r="C102" s="32" t="s">
        <v>374</v>
      </c>
      <c r="D102" s="24" t="s">
        <v>375</v>
      </c>
      <c r="E102" s="24" t="s">
        <v>376</v>
      </c>
      <c r="F102" s="24" t="s">
        <v>313</v>
      </c>
      <c r="G102" s="24" t="s">
        <v>110</v>
      </c>
      <c r="H102" s="24" t="s">
        <v>377</v>
      </c>
      <c r="I102" s="32" t="s">
        <v>41</v>
      </c>
      <c r="J102" s="32" t="s">
        <v>43</v>
      </c>
      <c r="K102" s="32" t="s">
        <v>61</v>
      </c>
      <c r="L102" s="32" t="s">
        <v>61</v>
      </c>
      <c r="M102" s="32" t="s">
        <v>43</v>
      </c>
      <c r="N102" s="35" t="s">
        <v>265</v>
      </c>
      <c r="O102" s="35" t="n">
        <v>2019</v>
      </c>
      <c r="P102" s="24" t="n">
        <v>400317.65</v>
      </c>
      <c r="Q102" s="24" t="n">
        <v>340270</v>
      </c>
      <c r="R102" s="24" t="n">
        <v>0</v>
      </c>
      <c r="S102" s="22" t="n">
        <f aca="false">P102-Q102-R102</f>
        <v>60047.65</v>
      </c>
    </row>
    <row r="103" s="1" customFormat="true" ht="63" hidden="false" customHeight="true" outlineLevel="0" collapsed="false">
      <c r="B103" s="32" t="s">
        <v>378</v>
      </c>
      <c r="C103" s="32" t="s">
        <v>379</v>
      </c>
      <c r="D103" s="24" t="s">
        <v>380</v>
      </c>
      <c r="E103" s="24" t="s">
        <v>381</v>
      </c>
      <c r="F103" s="24" t="s">
        <v>313</v>
      </c>
      <c r="G103" s="24" t="s">
        <v>39</v>
      </c>
      <c r="H103" s="24" t="s">
        <v>372</v>
      </c>
      <c r="I103" s="32" t="s">
        <v>41</v>
      </c>
      <c r="J103" s="32" t="s">
        <v>43</v>
      </c>
      <c r="K103" s="32" t="s">
        <v>61</v>
      </c>
      <c r="L103" s="32" t="s">
        <v>61</v>
      </c>
      <c r="M103" s="32" t="s">
        <v>43</v>
      </c>
      <c r="N103" s="35" t="s">
        <v>97</v>
      </c>
      <c r="O103" s="35" t="n">
        <v>2019</v>
      </c>
      <c r="P103" s="24" t="n">
        <v>579324.82</v>
      </c>
      <c r="Q103" s="24" t="n">
        <v>492426.09</v>
      </c>
      <c r="R103" s="24" t="n">
        <v>0</v>
      </c>
      <c r="S103" s="24" t="n">
        <f aca="false">P103-Q103-R103</f>
        <v>86898.7299999999</v>
      </c>
    </row>
    <row r="104" s="1" customFormat="true" ht="105" hidden="false" customHeight="true" outlineLevel="0" collapsed="false">
      <c r="B104" s="32" t="s">
        <v>382</v>
      </c>
      <c r="C104" s="32" t="s">
        <v>383</v>
      </c>
      <c r="D104" s="24" t="s">
        <v>384</v>
      </c>
      <c r="E104" s="24" t="s">
        <v>385</v>
      </c>
      <c r="F104" s="24" t="s">
        <v>313</v>
      </c>
      <c r="G104" s="24" t="s">
        <v>67</v>
      </c>
      <c r="H104" s="24" t="s">
        <v>372</v>
      </c>
      <c r="I104" s="32" t="s">
        <v>41</v>
      </c>
      <c r="J104" s="32" t="s">
        <v>43</v>
      </c>
      <c r="K104" s="32" t="s">
        <v>61</v>
      </c>
      <c r="L104" s="32" t="s">
        <v>61</v>
      </c>
      <c r="M104" s="32" t="s">
        <v>43</v>
      </c>
      <c r="N104" s="35" t="s">
        <v>386</v>
      </c>
      <c r="O104" s="35" t="n">
        <v>2019</v>
      </c>
      <c r="P104" s="24" t="n">
        <v>566036.32</v>
      </c>
      <c r="Q104" s="24" t="n">
        <v>459270</v>
      </c>
      <c r="R104" s="24" t="n">
        <v>0</v>
      </c>
      <c r="S104" s="24" t="n">
        <f aca="false">P104-Q104-R104</f>
        <v>106766.32</v>
      </c>
    </row>
    <row r="105" s="1" customFormat="true" ht="76.5" hidden="false" customHeight="true" outlineLevel="0" collapsed="false">
      <c r="B105" s="32" t="s">
        <v>387</v>
      </c>
      <c r="C105" s="32" t="s">
        <v>388</v>
      </c>
      <c r="D105" s="24" t="s">
        <v>389</v>
      </c>
      <c r="E105" s="24" t="s">
        <v>390</v>
      </c>
      <c r="F105" s="24" t="s">
        <v>313</v>
      </c>
      <c r="G105" s="24" t="s">
        <v>164</v>
      </c>
      <c r="H105" s="24" t="s">
        <v>372</v>
      </c>
      <c r="I105" s="32" t="s">
        <v>41</v>
      </c>
      <c r="J105" s="32" t="s">
        <v>43</v>
      </c>
      <c r="K105" s="32" t="s">
        <v>61</v>
      </c>
      <c r="L105" s="32" t="s">
        <v>61</v>
      </c>
      <c r="M105" s="32" t="s">
        <v>43</v>
      </c>
      <c r="N105" s="35" t="s">
        <v>168</v>
      </c>
      <c r="O105" s="35" t="n">
        <v>2019</v>
      </c>
      <c r="P105" s="24" t="n">
        <v>569725.68</v>
      </c>
      <c r="Q105" s="24" t="n">
        <v>484266.82</v>
      </c>
      <c r="R105" s="24" t="n">
        <v>0</v>
      </c>
      <c r="S105" s="22" t="n">
        <f aca="false">P105-Q105-R105</f>
        <v>85458.8599999999</v>
      </c>
    </row>
    <row r="106" s="1" customFormat="true" ht="90" hidden="false" customHeight="true" outlineLevel="0" collapsed="false">
      <c r="B106" s="32" t="s">
        <v>391</v>
      </c>
      <c r="C106" s="32" t="s">
        <v>392</v>
      </c>
      <c r="D106" s="24" t="s">
        <v>393</v>
      </c>
      <c r="E106" s="24" t="s">
        <v>123</v>
      </c>
      <c r="F106" s="24" t="s">
        <v>394</v>
      </c>
      <c r="G106" s="24" t="s">
        <v>179</v>
      </c>
      <c r="H106" s="24" t="s">
        <v>372</v>
      </c>
      <c r="I106" s="32" t="s">
        <v>41</v>
      </c>
      <c r="J106" s="32" t="s">
        <v>43</v>
      </c>
      <c r="K106" s="32" t="s">
        <v>61</v>
      </c>
      <c r="L106" s="32" t="s">
        <v>61</v>
      </c>
      <c r="M106" s="32" t="s">
        <v>43</v>
      </c>
      <c r="N106" s="35" t="s">
        <v>168</v>
      </c>
      <c r="O106" s="35" t="n">
        <v>2019</v>
      </c>
      <c r="P106" s="24" t="n">
        <v>616710.03</v>
      </c>
      <c r="Q106" s="24" t="n">
        <v>524203.52</v>
      </c>
      <c r="R106" s="24" t="n">
        <v>0</v>
      </c>
      <c r="S106" s="22" t="n">
        <f aca="false">P106-Q106-R106</f>
        <v>92506.51</v>
      </c>
    </row>
    <row r="107" customFormat="false" ht="82.9" hidden="false" customHeight="false" outlineLevel="0" collapsed="false">
      <c r="B107" s="55" t="str">
        <f aca="false">'[1]1 lentelė'!B108</f>
        <v>2.2.2.</v>
      </c>
      <c r="C107" s="55"/>
      <c r="D107" s="56" t="str">
        <f aca="false">'[1]1 lentelė'!D108</f>
        <v>Uždavinys: Gerinti regiono kraštovaizdžio tvarkymo ir apsaugos efektyvumą</v>
      </c>
      <c r="E107" s="55"/>
      <c r="F107" s="55"/>
      <c r="G107" s="55"/>
      <c r="H107" s="55"/>
      <c r="I107" s="55"/>
      <c r="J107" s="55"/>
      <c r="K107" s="55"/>
      <c r="L107" s="55"/>
      <c r="M107" s="55"/>
      <c r="N107" s="55"/>
      <c r="O107" s="55"/>
      <c r="P107" s="55"/>
      <c r="Q107" s="55"/>
      <c r="R107" s="55"/>
      <c r="S107" s="55"/>
      <c r="T107" s="55"/>
      <c r="U107" s="55"/>
      <c r="V107" s="55"/>
      <c r="W107" s="57"/>
      <c r="X107" s="57"/>
      <c r="Y107" s="57"/>
      <c r="Z107" s="58"/>
      <c r="AA107" s="58"/>
      <c r="AB107" s="58"/>
      <c r="AC107" s="58"/>
      <c r="AD107" s="58"/>
      <c r="AE107" s="58"/>
      <c r="AF107" s="58"/>
      <c r="AG107" s="58"/>
    </row>
    <row r="108" s="1" customFormat="true" ht="139.5" hidden="false" customHeight="true" outlineLevel="0" collapsed="false">
      <c r="B108" s="18" t="s">
        <v>395</v>
      </c>
      <c r="C108" s="18"/>
      <c r="D108" s="18" t="s">
        <v>396</v>
      </c>
      <c r="E108" s="18"/>
      <c r="F108" s="18"/>
      <c r="G108" s="18"/>
      <c r="H108" s="18"/>
      <c r="I108" s="18"/>
      <c r="J108" s="18"/>
      <c r="K108" s="18"/>
      <c r="L108" s="18"/>
      <c r="M108" s="18"/>
      <c r="N108" s="18"/>
      <c r="O108" s="18"/>
      <c r="P108" s="53" t="n">
        <f aca="false">P109+P110+P111+P112+P113+P114+P115+P116+P117+P118+P119+P120</f>
        <v>3738673.05</v>
      </c>
      <c r="Q108" s="53" t="n">
        <f aca="false">Q109+Q110+Q111+Q112+Q113+Q114+Q115+Q116+Q117+Q118+Q119+Q120</f>
        <v>2972022.09</v>
      </c>
      <c r="R108" s="53" t="n">
        <f aca="false">R109+R110+R111+R112+R113+R114+R115+R116+R117+R118+R119+R120</f>
        <v>0</v>
      </c>
      <c r="S108" s="53" t="n">
        <f aca="false">S109+S110+S111+S112+S113+S114+S115+S116+S117+S118+S119+S120</f>
        <v>766650.96</v>
      </c>
      <c r="U108" s="59"/>
      <c r="V108" s="58" t="n">
        <v>2995847</v>
      </c>
      <c r="W108" s="60" t="n">
        <f aca="false">V108-Q108</f>
        <v>23824.9099999992</v>
      </c>
    </row>
    <row r="109" s="26" customFormat="true" ht="99.75" hidden="false" customHeight="true" outlineLevel="0" collapsed="false">
      <c r="B109" s="32" t="s">
        <v>397</v>
      </c>
      <c r="C109" s="32" t="s">
        <v>398</v>
      </c>
      <c r="D109" s="24" t="s">
        <v>399</v>
      </c>
      <c r="E109" s="24" t="s">
        <v>163</v>
      </c>
      <c r="F109" s="24" t="s">
        <v>313</v>
      </c>
      <c r="G109" s="24" t="s">
        <v>164</v>
      </c>
      <c r="H109" s="24" t="s">
        <v>400</v>
      </c>
      <c r="I109" s="32" t="s">
        <v>41</v>
      </c>
      <c r="J109" s="32" t="s">
        <v>43</v>
      </c>
      <c r="K109" s="32" t="s">
        <v>61</v>
      </c>
      <c r="L109" s="32" t="s">
        <v>61</v>
      </c>
      <c r="M109" s="32" t="s">
        <v>43</v>
      </c>
      <c r="N109" s="35" t="s">
        <v>340</v>
      </c>
      <c r="O109" s="35" t="n">
        <v>2021</v>
      </c>
      <c r="P109" s="24" t="n">
        <v>35385</v>
      </c>
      <c r="Q109" s="24" t="n">
        <v>30077.2</v>
      </c>
      <c r="R109" s="24" t="n">
        <v>0</v>
      </c>
      <c r="S109" s="24" t="n">
        <f aca="false">P109-Q109-R109</f>
        <v>5307.8</v>
      </c>
      <c r="T109" s="1"/>
      <c r="U109" s="1"/>
      <c r="V109" s="1"/>
      <c r="W109" s="1"/>
      <c r="X109" s="1"/>
    </row>
    <row r="110" s="26" customFormat="true" ht="126" hidden="false" customHeight="true" outlineLevel="0" collapsed="false">
      <c r="B110" s="32" t="s">
        <v>401</v>
      </c>
      <c r="C110" s="32" t="s">
        <v>402</v>
      </c>
      <c r="D110" s="24" t="s">
        <v>403</v>
      </c>
      <c r="E110" s="24" t="s">
        <v>66</v>
      </c>
      <c r="F110" s="24" t="s">
        <v>313</v>
      </c>
      <c r="G110" s="24" t="s">
        <v>67</v>
      </c>
      <c r="H110" s="24" t="s">
        <v>404</v>
      </c>
      <c r="I110" s="32" t="s">
        <v>41</v>
      </c>
      <c r="J110" s="32" t="s">
        <v>43</v>
      </c>
      <c r="K110" s="32" t="s">
        <v>61</v>
      </c>
      <c r="L110" s="32" t="s">
        <v>61</v>
      </c>
      <c r="M110" s="32" t="s">
        <v>43</v>
      </c>
      <c r="N110" s="35" t="s">
        <v>405</v>
      </c>
      <c r="O110" s="35" t="n">
        <v>2020</v>
      </c>
      <c r="P110" s="24" t="n">
        <v>390386.31</v>
      </c>
      <c r="Q110" s="24" t="n">
        <v>325725</v>
      </c>
      <c r="R110" s="24" t="n">
        <v>0</v>
      </c>
      <c r="S110" s="22" t="n">
        <f aca="false">P110-Q110-R110</f>
        <v>64661.31</v>
      </c>
      <c r="T110" s="1"/>
      <c r="U110" s="1"/>
      <c r="V110" s="1"/>
      <c r="W110" s="1"/>
      <c r="X110" s="1"/>
    </row>
    <row r="111" s="26" customFormat="true" ht="140.25" hidden="false" customHeight="true" outlineLevel="0" collapsed="false">
      <c r="B111" s="32" t="s">
        <v>406</v>
      </c>
      <c r="C111" s="32" t="s">
        <v>407</v>
      </c>
      <c r="D111" s="24" t="s">
        <v>408</v>
      </c>
      <c r="E111" s="24" t="s">
        <v>163</v>
      </c>
      <c r="F111" s="24" t="s">
        <v>313</v>
      </c>
      <c r="G111" s="24" t="s">
        <v>164</v>
      </c>
      <c r="H111" s="24" t="s">
        <v>400</v>
      </c>
      <c r="I111" s="32" t="s">
        <v>41</v>
      </c>
      <c r="J111" s="32" t="s">
        <v>43</v>
      </c>
      <c r="K111" s="32" t="s">
        <v>61</v>
      </c>
      <c r="L111" s="32" t="s">
        <v>61</v>
      </c>
      <c r="M111" s="32" t="s">
        <v>43</v>
      </c>
      <c r="N111" s="35" t="s">
        <v>405</v>
      </c>
      <c r="O111" s="35" t="n">
        <v>2020</v>
      </c>
      <c r="P111" s="24" t="n">
        <v>644100</v>
      </c>
      <c r="Q111" s="24" t="n">
        <v>547485</v>
      </c>
      <c r="R111" s="24" t="n">
        <v>0</v>
      </c>
      <c r="S111" s="22" t="n">
        <f aca="false">P111-Q111-R111</f>
        <v>96615</v>
      </c>
      <c r="T111" s="1"/>
      <c r="U111" s="1"/>
      <c r="V111" s="1"/>
      <c r="W111" s="1"/>
      <c r="X111" s="1"/>
    </row>
    <row r="112" s="26" customFormat="true" ht="75.75" hidden="false" customHeight="true" outlineLevel="0" collapsed="false">
      <c r="B112" s="37" t="s">
        <v>409</v>
      </c>
      <c r="C112" s="37" t="s">
        <v>410</v>
      </c>
      <c r="D112" s="39" t="s">
        <v>411</v>
      </c>
      <c r="E112" s="39" t="s">
        <v>123</v>
      </c>
      <c r="F112" s="39" t="s">
        <v>313</v>
      </c>
      <c r="G112" s="39" t="s">
        <v>179</v>
      </c>
      <c r="H112" s="39" t="s">
        <v>404</v>
      </c>
      <c r="I112" s="37" t="s">
        <v>41</v>
      </c>
      <c r="J112" s="37" t="s">
        <v>43</v>
      </c>
      <c r="K112" s="37" t="s">
        <v>61</v>
      </c>
      <c r="L112" s="37" t="s">
        <v>61</v>
      </c>
      <c r="M112" s="37" t="s">
        <v>43</v>
      </c>
      <c r="N112" s="38" t="s">
        <v>265</v>
      </c>
      <c r="O112" s="38" t="n">
        <v>2021</v>
      </c>
      <c r="P112" s="39" t="n">
        <v>811154.46</v>
      </c>
      <c r="Q112" s="39" t="n">
        <v>502660.84</v>
      </c>
      <c r="R112" s="39" t="n">
        <v>0</v>
      </c>
      <c r="S112" s="39" t="n">
        <f aca="false">P112-Q112-R112</f>
        <v>308493.62</v>
      </c>
      <c r="T112" s="1"/>
      <c r="U112" s="1"/>
      <c r="V112" s="1"/>
      <c r="W112" s="1"/>
      <c r="X112" s="1"/>
    </row>
    <row r="113" s="26" customFormat="true" ht="105" hidden="false" customHeight="true" outlineLevel="0" collapsed="false">
      <c r="B113" s="32" t="s">
        <v>412</v>
      </c>
      <c r="C113" s="32" t="s">
        <v>413</v>
      </c>
      <c r="D113" s="24" t="s">
        <v>414</v>
      </c>
      <c r="E113" s="24" t="s">
        <v>37</v>
      </c>
      <c r="F113" s="24" t="s">
        <v>313</v>
      </c>
      <c r="G113" s="24" t="s">
        <v>48</v>
      </c>
      <c r="H113" s="24" t="s">
        <v>400</v>
      </c>
      <c r="I113" s="32" t="s">
        <v>41</v>
      </c>
      <c r="J113" s="32" t="s">
        <v>43</v>
      </c>
      <c r="K113" s="32" t="s">
        <v>61</v>
      </c>
      <c r="L113" s="32" t="s">
        <v>61</v>
      </c>
      <c r="M113" s="32" t="s">
        <v>43</v>
      </c>
      <c r="N113" s="35" t="s">
        <v>315</v>
      </c>
      <c r="O113" s="35" t="n">
        <v>2018</v>
      </c>
      <c r="P113" s="24" t="n">
        <v>238835.47</v>
      </c>
      <c r="Q113" s="24" t="n">
        <v>203010.14</v>
      </c>
      <c r="R113" s="24" t="n">
        <v>0</v>
      </c>
      <c r="S113" s="22" t="n">
        <f aca="false">P113-Q113-R113</f>
        <v>35825.33</v>
      </c>
      <c r="T113" s="1"/>
      <c r="U113" s="1"/>
      <c r="V113" s="1"/>
      <c r="W113" s="1"/>
      <c r="X113" s="1"/>
    </row>
    <row r="114" s="26" customFormat="true" ht="78" hidden="false" customHeight="true" outlineLevel="0" collapsed="false">
      <c r="B114" s="32" t="s">
        <v>415</v>
      </c>
      <c r="C114" s="32" t="s">
        <v>416</v>
      </c>
      <c r="D114" s="24" t="s">
        <v>417</v>
      </c>
      <c r="E114" s="24" t="s">
        <v>37</v>
      </c>
      <c r="F114" s="24" t="s">
        <v>313</v>
      </c>
      <c r="G114" s="24" t="s">
        <v>48</v>
      </c>
      <c r="H114" s="24" t="s">
        <v>400</v>
      </c>
      <c r="I114" s="32" t="s">
        <v>41</v>
      </c>
      <c r="J114" s="32" t="s">
        <v>43</v>
      </c>
      <c r="K114" s="32" t="s">
        <v>61</v>
      </c>
      <c r="L114" s="32" t="s">
        <v>61</v>
      </c>
      <c r="M114" s="32" t="s">
        <v>43</v>
      </c>
      <c r="N114" s="35" t="s">
        <v>72</v>
      </c>
      <c r="O114" s="35" t="n">
        <v>2020</v>
      </c>
      <c r="P114" s="24" t="n">
        <v>170426</v>
      </c>
      <c r="Q114" s="27" t="n">
        <v>144862.1</v>
      </c>
      <c r="R114" s="24" t="n">
        <v>0</v>
      </c>
      <c r="S114" s="22" t="n">
        <f aca="false">P114-Q114-R114</f>
        <v>25563.9</v>
      </c>
      <c r="T114" s="1"/>
      <c r="U114" s="1"/>
      <c r="V114" s="1"/>
      <c r="W114" s="1"/>
      <c r="X114" s="1"/>
    </row>
    <row r="115" s="1" customFormat="true" ht="68.25" hidden="false" customHeight="true" outlineLevel="0" collapsed="false">
      <c r="B115" s="32" t="s">
        <v>418</v>
      </c>
      <c r="C115" s="32" t="s">
        <v>419</v>
      </c>
      <c r="D115" s="24" t="s">
        <v>420</v>
      </c>
      <c r="E115" s="24" t="s">
        <v>116</v>
      </c>
      <c r="F115" s="24" t="s">
        <v>313</v>
      </c>
      <c r="G115" s="24" t="s">
        <v>117</v>
      </c>
      <c r="H115" s="24" t="s">
        <v>400</v>
      </c>
      <c r="I115" s="32" t="s">
        <v>41</v>
      </c>
      <c r="J115" s="32" t="s">
        <v>43</v>
      </c>
      <c r="K115" s="32" t="s">
        <v>61</v>
      </c>
      <c r="L115" s="32" t="s">
        <v>61</v>
      </c>
      <c r="M115" s="32" t="s">
        <v>43</v>
      </c>
      <c r="N115" s="35" t="s">
        <v>421</v>
      </c>
      <c r="O115" s="35" t="n">
        <v>2020</v>
      </c>
      <c r="P115" s="24" t="n">
        <v>469589.24</v>
      </c>
      <c r="Q115" s="24" t="n">
        <v>399150.85</v>
      </c>
      <c r="R115" s="24" t="n">
        <v>0</v>
      </c>
      <c r="S115" s="24" t="n">
        <f aca="false">P115-Q115-R115</f>
        <v>70438.39</v>
      </c>
    </row>
    <row r="116" s="1" customFormat="true" ht="87" hidden="false" customHeight="true" outlineLevel="0" collapsed="false">
      <c r="B116" s="32" t="s">
        <v>422</v>
      </c>
      <c r="C116" s="32" t="s">
        <v>423</v>
      </c>
      <c r="D116" s="24" t="s">
        <v>424</v>
      </c>
      <c r="E116" s="24" t="s">
        <v>123</v>
      </c>
      <c r="F116" s="24" t="s">
        <v>313</v>
      </c>
      <c r="G116" s="24" t="s">
        <v>179</v>
      </c>
      <c r="H116" s="24" t="s">
        <v>400</v>
      </c>
      <c r="I116" s="32" t="s">
        <v>41</v>
      </c>
      <c r="J116" s="32" t="s">
        <v>43</v>
      </c>
      <c r="K116" s="32" t="s">
        <v>61</v>
      </c>
      <c r="L116" s="32" t="s">
        <v>61</v>
      </c>
      <c r="M116" s="32" t="s">
        <v>43</v>
      </c>
      <c r="N116" s="35" t="s">
        <v>351</v>
      </c>
      <c r="O116" s="35" t="n">
        <v>2020</v>
      </c>
      <c r="P116" s="27" t="n">
        <v>61811.29</v>
      </c>
      <c r="Q116" s="24" t="n">
        <v>52539.6</v>
      </c>
      <c r="R116" s="24" t="n">
        <v>0</v>
      </c>
      <c r="S116" s="22" t="n">
        <f aca="false">P116-Q116-R116</f>
        <v>9271.69</v>
      </c>
      <c r="Z116" s="54"/>
    </row>
    <row r="117" s="26" customFormat="true" ht="111.75" hidden="false" customHeight="true" outlineLevel="0" collapsed="false">
      <c r="B117" s="32" t="s">
        <v>425</v>
      </c>
      <c r="C117" s="32" t="s">
        <v>426</v>
      </c>
      <c r="D117" s="24" t="s">
        <v>427</v>
      </c>
      <c r="E117" s="24" t="s">
        <v>66</v>
      </c>
      <c r="F117" s="24" t="s">
        <v>313</v>
      </c>
      <c r="G117" s="24" t="s">
        <v>67</v>
      </c>
      <c r="H117" s="24" t="s">
        <v>404</v>
      </c>
      <c r="I117" s="32" t="s">
        <v>41</v>
      </c>
      <c r="J117" s="32" t="s">
        <v>43</v>
      </c>
      <c r="K117" s="32" t="s">
        <v>61</v>
      </c>
      <c r="L117" s="32" t="s">
        <v>61</v>
      </c>
      <c r="M117" s="32" t="s">
        <v>43</v>
      </c>
      <c r="N117" s="35" t="s">
        <v>428</v>
      </c>
      <c r="O117" s="35" t="n">
        <v>2020</v>
      </c>
      <c r="P117" s="24" t="n">
        <v>271859.99</v>
      </c>
      <c r="Q117" s="41" t="n">
        <v>231080.99</v>
      </c>
      <c r="R117" s="24" t="n">
        <v>0</v>
      </c>
      <c r="S117" s="41" t="n">
        <f aca="false">P117-Q117-R117</f>
        <v>40779</v>
      </c>
      <c r="T117" s="1"/>
      <c r="U117" s="1"/>
      <c r="V117" s="1"/>
      <c r="W117" s="1"/>
      <c r="X117" s="1"/>
    </row>
    <row r="118" s="1" customFormat="true" ht="234" hidden="false" customHeight="true" outlineLevel="0" collapsed="false">
      <c r="B118" s="32" t="s">
        <v>429</v>
      </c>
      <c r="C118" s="32" t="s">
        <v>430</v>
      </c>
      <c r="D118" s="22" t="s">
        <v>431</v>
      </c>
      <c r="E118" s="22" t="s">
        <v>109</v>
      </c>
      <c r="F118" s="22" t="s">
        <v>313</v>
      </c>
      <c r="G118" s="22" t="s">
        <v>110</v>
      </c>
      <c r="H118" s="22" t="s">
        <v>404</v>
      </c>
      <c r="I118" s="32" t="s">
        <v>41</v>
      </c>
      <c r="J118" s="32" t="s">
        <v>43</v>
      </c>
      <c r="K118" s="32" t="s">
        <v>61</v>
      </c>
      <c r="L118" s="32" t="s">
        <v>61</v>
      </c>
      <c r="M118" s="32" t="s">
        <v>43</v>
      </c>
      <c r="N118" s="35" t="s">
        <v>432</v>
      </c>
      <c r="O118" s="35" t="n">
        <v>2022</v>
      </c>
      <c r="P118" s="24" t="n">
        <v>588235.3</v>
      </c>
      <c r="Q118" s="24" t="n">
        <v>500000</v>
      </c>
      <c r="R118" s="24" t="n">
        <v>0</v>
      </c>
      <c r="S118" s="22" t="n">
        <f aca="false">P118-Q118-R118</f>
        <v>88235.3000000001</v>
      </c>
    </row>
    <row r="119" s="1" customFormat="true" ht="176.25" hidden="false" customHeight="true" outlineLevel="0" collapsed="false">
      <c r="B119" s="32" t="s">
        <v>433</v>
      </c>
      <c r="C119" s="32" t="s">
        <v>434</v>
      </c>
      <c r="D119" s="24" t="s">
        <v>435</v>
      </c>
      <c r="E119" s="24" t="s">
        <v>66</v>
      </c>
      <c r="F119" s="24" t="s">
        <v>313</v>
      </c>
      <c r="G119" s="24" t="s">
        <v>67</v>
      </c>
      <c r="H119" s="24" t="s">
        <v>404</v>
      </c>
      <c r="I119" s="32" t="s">
        <v>41</v>
      </c>
      <c r="J119" s="32" t="s">
        <v>43</v>
      </c>
      <c r="K119" s="32" t="s">
        <v>61</v>
      </c>
      <c r="L119" s="32" t="s">
        <v>61</v>
      </c>
      <c r="M119" s="32" t="s">
        <v>43</v>
      </c>
      <c r="N119" s="35" t="s">
        <v>191</v>
      </c>
      <c r="O119" s="35" t="n">
        <v>2021</v>
      </c>
      <c r="P119" s="24" t="n">
        <v>41686.44</v>
      </c>
      <c r="Q119" s="24" t="n">
        <v>22507.37</v>
      </c>
      <c r="R119" s="24" t="n">
        <v>0</v>
      </c>
      <c r="S119" s="24" t="n">
        <f aca="false">P119-Q119-R119</f>
        <v>19179.07</v>
      </c>
    </row>
    <row r="120" s="1" customFormat="true" ht="61.5" hidden="false" customHeight="true" outlineLevel="0" collapsed="false">
      <c r="B120" s="32" t="s">
        <v>436</v>
      </c>
      <c r="C120" s="32" t="s">
        <v>437</v>
      </c>
      <c r="D120" s="24" t="s">
        <v>438</v>
      </c>
      <c r="E120" s="24" t="s">
        <v>163</v>
      </c>
      <c r="F120" s="24" t="s">
        <v>313</v>
      </c>
      <c r="G120" s="24" t="s">
        <v>164</v>
      </c>
      <c r="H120" s="24" t="s">
        <v>400</v>
      </c>
      <c r="I120" s="32" t="s">
        <v>41</v>
      </c>
      <c r="J120" s="32" t="s">
        <v>43</v>
      </c>
      <c r="K120" s="32" t="s">
        <v>61</v>
      </c>
      <c r="L120" s="32" t="s">
        <v>61</v>
      </c>
      <c r="M120" s="32" t="s">
        <v>43</v>
      </c>
      <c r="N120" s="35" t="s">
        <v>202</v>
      </c>
      <c r="O120" s="61" t="n">
        <v>2021</v>
      </c>
      <c r="P120" s="41" t="n">
        <v>15203.55</v>
      </c>
      <c r="Q120" s="41" t="n">
        <v>12923</v>
      </c>
      <c r="R120" s="24" t="n">
        <v>0</v>
      </c>
      <c r="S120" s="45" t="n">
        <f aca="false">P120-Q120-R120</f>
        <v>2280.55</v>
      </c>
    </row>
    <row r="121" s="1" customFormat="true" ht="55.5" hidden="false" customHeight="true" outlineLevel="0" collapsed="false">
      <c r="B121" s="14" t="s">
        <v>439</v>
      </c>
      <c r="C121" s="15"/>
      <c r="D121" s="15" t="s">
        <v>440</v>
      </c>
      <c r="E121" s="15"/>
      <c r="F121" s="14"/>
      <c r="G121" s="15"/>
      <c r="H121" s="15"/>
      <c r="I121" s="15"/>
      <c r="J121" s="14"/>
      <c r="K121" s="14"/>
      <c r="L121" s="15"/>
      <c r="M121" s="15"/>
      <c r="N121" s="15"/>
      <c r="O121" s="14"/>
      <c r="P121" s="50"/>
      <c r="Q121" s="50"/>
      <c r="R121" s="51"/>
      <c r="S121" s="51"/>
    </row>
    <row r="122" s="1" customFormat="true" ht="132" hidden="false" customHeight="true" outlineLevel="0" collapsed="false">
      <c r="B122" s="17" t="s">
        <v>441</v>
      </c>
      <c r="C122" s="17"/>
      <c r="D122" s="17" t="s">
        <v>442</v>
      </c>
      <c r="E122" s="17"/>
      <c r="F122" s="17"/>
      <c r="G122" s="17"/>
      <c r="H122" s="17"/>
      <c r="I122" s="17"/>
      <c r="J122" s="17"/>
      <c r="K122" s="17"/>
      <c r="L122" s="17"/>
      <c r="M122" s="17"/>
      <c r="N122" s="17"/>
      <c r="O122" s="17"/>
      <c r="P122" s="47"/>
      <c r="Q122" s="47"/>
      <c r="R122" s="47"/>
      <c r="S122" s="47"/>
    </row>
    <row r="123" s="1" customFormat="true" ht="60.75" hidden="false" customHeight="true" outlineLevel="0" collapsed="false">
      <c r="B123" s="18" t="s">
        <v>443</v>
      </c>
      <c r="C123" s="18"/>
      <c r="D123" s="18" t="s">
        <v>444</v>
      </c>
      <c r="E123" s="18"/>
      <c r="F123" s="18"/>
      <c r="G123" s="18"/>
      <c r="H123" s="18"/>
      <c r="I123" s="18"/>
      <c r="J123" s="18"/>
      <c r="K123" s="18"/>
      <c r="L123" s="18"/>
      <c r="M123" s="18"/>
      <c r="N123" s="18"/>
      <c r="O123" s="18"/>
      <c r="P123" s="48" t="n">
        <f aca="false">P124</f>
        <v>2044376</v>
      </c>
      <c r="Q123" s="48" t="n">
        <f aca="false">Q124</f>
        <v>1737720</v>
      </c>
      <c r="R123" s="48" t="n">
        <f aca="false">R124</f>
        <v>0</v>
      </c>
      <c r="S123" s="48" t="n">
        <f aca="false">S124</f>
        <v>306656</v>
      </c>
    </row>
    <row r="124" s="1" customFormat="true" ht="126" hidden="false" customHeight="true" outlineLevel="0" collapsed="false">
      <c r="B124" s="32" t="s">
        <v>445</v>
      </c>
      <c r="C124" s="32" t="s">
        <v>446</v>
      </c>
      <c r="D124" s="22" t="s">
        <v>447</v>
      </c>
      <c r="E124" s="22" t="s">
        <v>116</v>
      </c>
      <c r="F124" s="22" t="s">
        <v>288</v>
      </c>
      <c r="G124" s="22" t="s">
        <v>117</v>
      </c>
      <c r="H124" s="22" t="s">
        <v>448</v>
      </c>
      <c r="I124" s="32" t="s">
        <v>119</v>
      </c>
      <c r="J124" s="32" t="s">
        <v>42</v>
      </c>
      <c r="K124" s="32" t="s">
        <v>61</v>
      </c>
      <c r="L124" s="32" t="s">
        <v>61</v>
      </c>
      <c r="M124" s="32" t="s">
        <v>43</v>
      </c>
      <c r="N124" s="35" t="s">
        <v>184</v>
      </c>
      <c r="O124" s="35" t="n">
        <v>2020</v>
      </c>
      <c r="P124" s="24" t="n">
        <v>2044376</v>
      </c>
      <c r="Q124" s="24" t="n">
        <v>1737720</v>
      </c>
      <c r="R124" s="24" t="n">
        <v>0</v>
      </c>
      <c r="S124" s="22" t="n">
        <f aca="false">P124-Q124-R124</f>
        <v>306656</v>
      </c>
    </row>
    <row r="125" s="1" customFormat="true" ht="63" hidden="false" customHeight="true" outlineLevel="0" collapsed="false">
      <c r="B125" s="17" t="s">
        <v>449</v>
      </c>
      <c r="C125" s="17"/>
      <c r="D125" s="17" t="s">
        <v>450</v>
      </c>
      <c r="E125" s="17"/>
      <c r="F125" s="17"/>
      <c r="G125" s="17"/>
      <c r="H125" s="17"/>
      <c r="I125" s="17"/>
      <c r="J125" s="17"/>
      <c r="K125" s="17"/>
      <c r="L125" s="17"/>
      <c r="M125" s="17"/>
      <c r="N125" s="17"/>
      <c r="O125" s="17"/>
      <c r="P125" s="47"/>
      <c r="Q125" s="47"/>
      <c r="R125" s="47"/>
      <c r="S125" s="47"/>
    </row>
    <row r="126" s="1" customFormat="true" ht="78" hidden="false" customHeight="true" outlineLevel="0" collapsed="false">
      <c r="B126" s="18" t="s">
        <v>451</v>
      </c>
      <c r="C126" s="18"/>
      <c r="D126" s="18" t="s">
        <v>452</v>
      </c>
      <c r="E126" s="18"/>
      <c r="F126" s="18"/>
      <c r="G126" s="18"/>
      <c r="H126" s="18"/>
      <c r="I126" s="18"/>
      <c r="J126" s="18"/>
      <c r="K126" s="18"/>
      <c r="L126" s="18"/>
      <c r="M126" s="18"/>
      <c r="N126" s="18"/>
      <c r="O126" s="18"/>
      <c r="P126" s="62"/>
      <c r="Q126" s="62"/>
      <c r="R126" s="62"/>
      <c r="S126" s="62"/>
    </row>
    <row r="127" s="1" customFormat="true" ht="101.25" hidden="false" customHeight="true" outlineLevel="0" collapsed="false">
      <c r="B127" s="17" t="s">
        <v>453</v>
      </c>
      <c r="C127" s="17"/>
      <c r="D127" s="17" t="s">
        <v>454</v>
      </c>
      <c r="E127" s="17"/>
      <c r="F127" s="17"/>
      <c r="G127" s="17"/>
      <c r="H127" s="17"/>
      <c r="I127" s="17"/>
      <c r="J127" s="17"/>
      <c r="K127" s="17"/>
      <c r="L127" s="17"/>
      <c r="M127" s="17"/>
      <c r="N127" s="17"/>
      <c r="O127" s="17"/>
      <c r="P127" s="47"/>
      <c r="Q127" s="47"/>
      <c r="R127" s="47"/>
      <c r="S127" s="47"/>
    </row>
    <row r="128" s="1" customFormat="true" ht="92.25" hidden="false" customHeight="true" outlineLevel="0" collapsed="false">
      <c r="B128" s="18" t="s">
        <v>455</v>
      </c>
      <c r="C128" s="18"/>
      <c r="D128" s="18" t="s">
        <v>456</v>
      </c>
      <c r="E128" s="18"/>
      <c r="F128" s="18"/>
      <c r="G128" s="18"/>
      <c r="H128" s="18"/>
      <c r="I128" s="18"/>
      <c r="J128" s="18"/>
      <c r="K128" s="18"/>
      <c r="L128" s="18"/>
      <c r="M128" s="18"/>
      <c r="N128" s="18"/>
      <c r="O128" s="18"/>
      <c r="P128" s="48" t="n">
        <f aca="false">P129</f>
        <v>7000000</v>
      </c>
      <c r="Q128" s="48" t="n">
        <f aca="false">Q129</f>
        <v>0</v>
      </c>
      <c r="R128" s="48" t="n">
        <f aca="false">R129</f>
        <v>0</v>
      </c>
      <c r="S128" s="48" t="n">
        <f aca="false">S129</f>
        <v>7000000</v>
      </c>
    </row>
    <row r="129" s="26" customFormat="true" ht="42.75" hidden="false" customHeight="true" outlineLevel="0" collapsed="false">
      <c r="B129" s="32" t="s">
        <v>457</v>
      </c>
      <c r="C129" s="32" t="s">
        <v>458</v>
      </c>
      <c r="D129" s="32" t="s">
        <v>459</v>
      </c>
      <c r="E129" s="32" t="s">
        <v>460</v>
      </c>
      <c r="F129" s="63" t="s">
        <v>43</v>
      </c>
      <c r="G129" s="32" t="s">
        <v>183</v>
      </c>
      <c r="H129" s="63" t="s">
        <v>43</v>
      </c>
      <c r="I129" s="63" t="s">
        <v>461</v>
      </c>
      <c r="J129" s="63" t="s">
        <v>43</v>
      </c>
      <c r="K129" s="63" t="s">
        <v>17</v>
      </c>
      <c r="L129" s="63" t="s">
        <v>43</v>
      </c>
      <c r="M129" s="63" t="s">
        <v>43</v>
      </c>
      <c r="N129" s="64" t="s">
        <v>462</v>
      </c>
      <c r="O129" s="32" t="n">
        <v>2019</v>
      </c>
      <c r="P129" s="24" t="n">
        <v>7000000</v>
      </c>
      <c r="Q129" s="24" t="n">
        <v>0</v>
      </c>
      <c r="R129" s="24" t="n">
        <v>0</v>
      </c>
      <c r="S129" s="22" t="n">
        <f aca="false">P129-Q129-R129</f>
        <v>7000000</v>
      </c>
      <c r="T129" s="1"/>
      <c r="U129" s="1"/>
      <c r="V129" s="1"/>
      <c r="W129" s="1"/>
      <c r="X129" s="1"/>
    </row>
    <row r="130" s="1" customFormat="true" ht="76.5" hidden="false" customHeight="true" outlineLevel="0" collapsed="false">
      <c r="B130" s="65" t="s">
        <v>463</v>
      </c>
      <c r="C130" s="65"/>
      <c r="D130" s="13" t="s">
        <v>464</v>
      </c>
      <c r="E130" s="65"/>
      <c r="F130" s="65"/>
      <c r="G130" s="65"/>
      <c r="H130" s="65"/>
      <c r="I130" s="65"/>
      <c r="J130" s="65"/>
      <c r="K130" s="65"/>
      <c r="L130" s="65"/>
      <c r="M130" s="65"/>
      <c r="N130" s="65"/>
      <c r="O130" s="65"/>
      <c r="P130" s="66"/>
      <c r="Q130" s="66"/>
      <c r="R130" s="66"/>
      <c r="S130" s="66"/>
    </row>
    <row r="131" s="1" customFormat="true" ht="81.75" hidden="false" customHeight="true" outlineLevel="0" collapsed="false">
      <c r="B131" s="14" t="s">
        <v>465</v>
      </c>
      <c r="C131" s="15"/>
      <c r="D131" s="15" t="s">
        <v>466</v>
      </c>
      <c r="E131" s="15"/>
      <c r="F131" s="14"/>
      <c r="G131" s="14"/>
      <c r="H131" s="15"/>
      <c r="I131" s="15"/>
      <c r="J131" s="15"/>
      <c r="K131" s="15"/>
      <c r="L131" s="14"/>
      <c r="M131" s="14"/>
      <c r="N131" s="14"/>
      <c r="O131" s="14"/>
      <c r="P131" s="51"/>
      <c r="Q131" s="51"/>
      <c r="R131" s="50"/>
      <c r="S131" s="50"/>
    </row>
    <row r="132" s="1" customFormat="true" ht="66.75" hidden="false" customHeight="true" outlineLevel="0" collapsed="false">
      <c r="B132" s="17" t="s">
        <v>467</v>
      </c>
      <c r="C132" s="17"/>
      <c r="D132" s="17" t="s">
        <v>468</v>
      </c>
      <c r="E132" s="17"/>
      <c r="F132" s="17"/>
      <c r="G132" s="17"/>
      <c r="H132" s="17"/>
      <c r="I132" s="17"/>
      <c r="J132" s="17"/>
      <c r="K132" s="17"/>
      <c r="L132" s="17"/>
      <c r="M132" s="17"/>
      <c r="N132" s="17"/>
      <c r="O132" s="17"/>
      <c r="P132" s="47"/>
      <c r="Q132" s="47"/>
      <c r="R132" s="47"/>
      <c r="S132" s="47"/>
    </row>
    <row r="133" s="1" customFormat="true" ht="127.5" hidden="false" customHeight="true" outlineLevel="0" collapsed="false">
      <c r="B133" s="18" t="s">
        <v>469</v>
      </c>
      <c r="C133" s="18"/>
      <c r="D133" s="18" t="s">
        <v>470</v>
      </c>
      <c r="E133" s="18"/>
      <c r="F133" s="18"/>
      <c r="G133" s="18"/>
      <c r="H133" s="18"/>
      <c r="I133" s="18"/>
      <c r="J133" s="18"/>
      <c r="K133" s="18"/>
      <c r="L133" s="18"/>
      <c r="M133" s="18"/>
      <c r="N133" s="18"/>
      <c r="O133" s="18"/>
      <c r="P133" s="48" t="n">
        <f aca="false">P134+P135</f>
        <v>972261.09</v>
      </c>
      <c r="Q133" s="48" t="n">
        <f aca="false">Q134+Q135</f>
        <v>826421.92</v>
      </c>
      <c r="R133" s="48" t="n">
        <f aca="false">R134+R135</f>
        <v>72919.58</v>
      </c>
      <c r="S133" s="48" t="n">
        <f aca="false">S134+S135</f>
        <v>72919.59</v>
      </c>
    </row>
    <row r="134" s="1" customFormat="true" ht="87" hidden="false" customHeight="true" outlineLevel="0" collapsed="false">
      <c r="B134" s="32" t="s">
        <v>471</v>
      </c>
      <c r="C134" s="32" t="s">
        <v>472</v>
      </c>
      <c r="D134" s="22" t="s">
        <v>473</v>
      </c>
      <c r="E134" s="22" t="s">
        <v>123</v>
      </c>
      <c r="F134" s="22" t="s">
        <v>474</v>
      </c>
      <c r="G134" s="22" t="s">
        <v>179</v>
      </c>
      <c r="H134" s="22" t="s">
        <v>475</v>
      </c>
      <c r="I134" s="32" t="s">
        <v>41</v>
      </c>
      <c r="J134" s="32" t="s">
        <v>42</v>
      </c>
      <c r="K134" s="63" t="s">
        <v>43</v>
      </c>
      <c r="L134" s="63" t="s">
        <v>43</v>
      </c>
      <c r="M134" s="63" t="s">
        <v>43</v>
      </c>
      <c r="N134" s="35" t="s">
        <v>476</v>
      </c>
      <c r="O134" s="35" t="n">
        <v>2020</v>
      </c>
      <c r="P134" s="24" t="n">
        <v>609261.09</v>
      </c>
      <c r="Q134" s="24" t="n">
        <v>517871.92</v>
      </c>
      <c r="R134" s="24" t="n">
        <v>45694.58</v>
      </c>
      <c r="S134" s="22" t="n">
        <f aca="false">P134-Q134-R134</f>
        <v>45694.59</v>
      </c>
    </row>
    <row r="135" s="1" customFormat="true" ht="71.25" hidden="false" customHeight="true" outlineLevel="0" collapsed="false">
      <c r="B135" s="32" t="s">
        <v>477</v>
      </c>
      <c r="C135" s="32" t="s">
        <v>478</v>
      </c>
      <c r="D135" s="24" t="s">
        <v>479</v>
      </c>
      <c r="E135" s="24" t="s">
        <v>123</v>
      </c>
      <c r="F135" s="24" t="s">
        <v>474</v>
      </c>
      <c r="G135" s="24" t="s">
        <v>179</v>
      </c>
      <c r="H135" s="24" t="s">
        <v>475</v>
      </c>
      <c r="I135" s="32" t="s">
        <v>41</v>
      </c>
      <c r="J135" s="32" t="s">
        <v>43</v>
      </c>
      <c r="K135" s="63" t="s">
        <v>43</v>
      </c>
      <c r="L135" s="63" t="s">
        <v>43</v>
      </c>
      <c r="M135" s="63" t="s">
        <v>43</v>
      </c>
      <c r="N135" s="35" t="n">
        <v>2020</v>
      </c>
      <c r="O135" s="35" t="n">
        <v>2022</v>
      </c>
      <c r="P135" s="24" t="n">
        <v>363000</v>
      </c>
      <c r="Q135" s="24" t="n">
        <v>308550</v>
      </c>
      <c r="R135" s="24" t="n">
        <v>27225</v>
      </c>
      <c r="S135" s="24" t="n">
        <f aca="false">P135-Q135-R135</f>
        <v>27225</v>
      </c>
    </row>
    <row r="136" s="1" customFormat="true" ht="67.5" hidden="false" customHeight="true" outlineLevel="0" collapsed="false">
      <c r="B136" s="18" t="s">
        <v>480</v>
      </c>
      <c r="C136" s="18"/>
      <c r="D136" s="18" t="s">
        <v>481</v>
      </c>
      <c r="E136" s="18"/>
      <c r="F136" s="18"/>
      <c r="G136" s="18"/>
      <c r="H136" s="18"/>
      <c r="I136" s="18"/>
      <c r="J136" s="18"/>
      <c r="K136" s="18"/>
      <c r="L136" s="18"/>
      <c r="M136" s="18"/>
      <c r="N136" s="18"/>
      <c r="O136" s="18"/>
      <c r="P136" s="48" t="n">
        <f aca="false">P137+P138+P139</f>
        <v>1226029.76</v>
      </c>
      <c r="Q136" s="48" t="n">
        <f aca="false">Q137+Q138+Q139</f>
        <v>830529</v>
      </c>
      <c r="R136" s="48" t="n">
        <f aca="false">R137+R138+R139</f>
        <v>73280.65</v>
      </c>
      <c r="S136" s="48" t="n">
        <f aca="false">S137+S138+S139</f>
        <v>322220.11</v>
      </c>
    </row>
    <row r="137" s="1" customFormat="true" ht="168" hidden="false" customHeight="true" outlineLevel="0" collapsed="false">
      <c r="B137" s="32" t="s">
        <v>482</v>
      </c>
      <c r="C137" s="32" t="s">
        <v>483</v>
      </c>
      <c r="D137" s="24" t="s">
        <v>484</v>
      </c>
      <c r="E137" s="22" t="s">
        <v>37</v>
      </c>
      <c r="F137" s="22" t="s">
        <v>485</v>
      </c>
      <c r="G137" s="22" t="s">
        <v>48</v>
      </c>
      <c r="H137" s="22" t="s">
        <v>486</v>
      </c>
      <c r="I137" s="32" t="s">
        <v>41</v>
      </c>
      <c r="J137" s="32" t="s">
        <v>42</v>
      </c>
      <c r="K137" s="63" t="s">
        <v>43</v>
      </c>
      <c r="L137" s="63" t="s">
        <v>43</v>
      </c>
      <c r="M137" s="63" t="s">
        <v>43</v>
      </c>
      <c r="N137" s="35" t="s">
        <v>462</v>
      </c>
      <c r="O137" s="35" t="n">
        <v>2020</v>
      </c>
      <c r="P137" s="24" t="n">
        <v>506137.67</v>
      </c>
      <c r="Q137" s="24" t="n">
        <v>276000</v>
      </c>
      <c r="R137" s="24" t="n">
        <v>24352</v>
      </c>
      <c r="S137" s="22" t="n">
        <v>205785.67</v>
      </c>
    </row>
    <row r="138" s="1" customFormat="true" ht="69" hidden="false" customHeight="true" outlineLevel="0" collapsed="false">
      <c r="B138" s="32" t="s">
        <v>487</v>
      </c>
      <c r="C138" s="32" t="s">
        <v>488</v>
      </c>
      <c r="D138" s="22" t="s">
        <v>489</v>
      </c>
      <c r="E138" s="22" t="s">
        <v>66</v>
      </c>
      <c r="F138" s="22" t="s">
        <v>485</v>
      </c>
      <c r="G138" s="22" t="s">
        <v>67</v>
      </c>
      <c r="H138" s="22" t="s">
        <v>486</v>
      </c>
      <c r="I138" s="32" t="s">
        <v>41</v>
      </c>
      <c r="J138" s="63" t="s">
        <v>43</v>
      </c>
      <c r="K138" s="63" t="s">
        <v>43</v>
      </c>
      <c r="L138" s="63" t="s">
        <v>43</v>
      </c>
      <c r="M138" s="63" t="s">
        <v>43</v>
      </c>
      <c r="N138" s="35" t="s">
        <v>490</v>
      </c>
      <c r="O138" s="35" t="n">
        <v>2019</v>
      </c>
      <c r="P138" s="24" t="n">
        <v>361401</v>
      </c>
      <c r="Q138" s="24" t="n">
        <v>282125</v>
      </c>
      <c r="R138" s="24" t="n">
        <v>24893</v>
      </c>
      <c r="S138" s="22" t="n">
        <f aca="false">P138-Q138-R138</f>
        <v>54383</v>
      </c>
    </row>
    <row r="139" s="1" customFormat="true" ht="64.5" hidden="false" customHeight="true" outlineLevel="0" collapsed="false">
      <c r="B139" s="32" t="s">
        <v>491</v>
      </c>
      <c r="C139" s="32" t="s">
        <v>492</v>
      </c>
      <c r="D139" s="22" t="s">
        <v>493</v>
      </c>
      <c r="E139" s="22" t="s">
        <v>109</v>
      </c>
      <c r="F139" s="22" t="s">
        <v>485</v>
      </c>
      <c r="G139" s="22" t="s">
        <v>133</v>
      </c>
      <c r="H139" s="22" t="s">
        <v>486</v>
      </c>
      <c r="I139" s="32" t="s">
        <v>41</v>
      </c>
      <c r="J139" s="63" t="s">
        <v>43</v>
      </c>
      <c r="K139" s="63" t="s">
        <v>43</v>
      </c>
      <c r="L139" s="63" t="s">
        <v>43</v>
      </c>
      <c r="M139" s="63" t="s">
        <v>43</v>
      </c>
      <c r="N139" s="35" t="s">
        <v>490</v>
      </c>
      <c r="O139" s="35" t="n">
        <v>2019</v>
      </c>
      <c r="P139" s="24" t="n">
        <v>358491.09</v>
      </c>
      <c r="Q139" s="24" t="n">
        <v>272404</v>
      </c>
      <c r="R139" s="24" t="n">
        <v>24035.65</v>
      </c>
      <c r="S139" s="22" t="n">
        <f aca="false">P139-Q139-R139</f>
        <v>62051.44</v>
      </c>
    </row>
    <row r="140" s="1" customFormat="true" ht="84.75" hidden="false" customHeight="true" outlineLevel="0" collapsed="false">
      <c r="B140" s="17" t="s">
        <v>494</v>
      </c>
      <c r="C140" s="17"/>
      <c r="D140" s="17" t="s">
        <v>495</v>
      </c>
      <c r="E140" s="17"/>
      <c r="F140" s="17"/>
      <c r="G140" s="17" t="s">
        <v>147</v>
      </c>
      <c r="H140" s="17"/>
      <c r="I140" s="17"/>
      <c r="J140" s="17"/>
      <c r="K140" s="17"/>
      <c r="L140" s="17"/>
      <c r="M140" s="17"/>
      <c r="N140" s="17"/>
      <c r="O140" s="17"/>
      <c r="P140" s="47"/>
      <c r="Q140" s="47"/>
      <c r="R140" s="47"/>
      <c r="S140" s="47"/>
    </row>
    <row r="141" s="1" customFormat="true" ht="112.5" hidden="false" customHeight="true" outlineLevel="0" collapsed="false">
      <c r="B141" s="18" t="s">
        <v>496</v>
      </c>
      <c r="C141" s="18"/>
      <c r="D141" s="18" t="s">
        <v>497</v>
      </c>
      <c r="E141" s="18"/>
      <c r="F141" s="18"/>
      <c r="G141" s="18"/>
      <c r="H141" s="18"/>
      <c r="I141" s="18"/>
      <c r="J141" s="18"/>
      <c r="K141" s="18"/>
      <c r="L141" s="18"/>
      <c r="M141" s="18"/>
      <c r="N141" s="18"/>
      <c r="O141" s="18"/>
      <c r="P141" s="48" t="n">
        <f aca="false">P142+P143</f>
        <v>1666630.9</v>
      </c>
      <c r="Q141" s="48" t="n">
        <f aca="false">Q142+Q143</f>
        <v>1404711</v>
      </c>
      <c r="R141" s="48" t="n">
        <f aca="false">R142+R143</f>
        <v>0</v>
      </c>
      <c r="S141" s="48" t="n">
        <f aca="false">S142+S143</f>
        <v>261919.9</v>
      </c>
    </row>
    <row r="142" s="1" customFormat="true" ht="163.5" hidden="false" customHeight="true" outlineLevel="0" collapsed="false">
      <c r="B142" s="32" t="s">
        <v>498</v>
      </c>
      <c r="C142" s="32" t="s">
        <v>499</v>
      </c>
      <c r="D142" s="22" t="s">
        <v>500</v>
      </c>
      <c r="E142" s="22" t="s">
        <v>37</v>
      </c>
      <c r="F142" s="22" t="s">
        <v>485</v>
      </c>
      <c r="G142" s="22" t="s">
        <v>39</v>
      </c>
      <c r="H142" s="22" t="s">
        <v>501</v>
      </c>
      <c r="I142" s="32" t="s">
        <v>41</v>
      </c>
      <c r="J142" s="32" t="s">
        <v>42</v>
      </c>
      <c r="K142" s="63" t="s">
        <v>43</v>
      </c>
      <c r="L142" s="63" t="s">
        <v>43</v>
      </c>
      <c r="M142" s="63" t="s">
        <v>43</v>
      </c>
      <c r="N142" s="35" t="s">
        <v>490</v>
      </c>
      <c r="O142" s="35" t="n">
        <v>2020</v>
      </c>
      <c r="P142" s="24" t="n">
        <v>320628</v>
      </c>
      <c r="Q142" s="24" t="n">
        <v>272533</v>
      </c>
      <c r="R142" s="24" t="n">
        <v>0</v>
      </c>
      <c r="S142" s="22" t="n">
        <f aca="false">P142-Q142-R142</f>
        <v>48095</v>
      </c>
    </row>
    <row r="143" s="1" customFormat="true" ht="89.25" hidden="false" customHeight="true" outlineLevel="0" collapsed="false">
      <c r="B143" s="32" t="s">
        <v>502</v>
      </c>
      <c r="C143" s="32" t="s">
        <v>503</v>
      </c>
      <c r="D143" s="22" t="s">
        <v>504</v>
      </c>
      <c r="E143" s="22" t="s">
        <v>76</v>
      </c>
      <c r="F143" s="22" t="s">
        <v>505</v>
      </c>
      <c r="G143" s="22" t="s">
        <v>77</v>
      </c>
      <c r="H143" s="22" t="s">
        <v>501</v>
      </c>
      <c r="I143" s="32" t="s">
        <v>60</v>
      </c>
      <c r="J143" s="32" t="s">
        <v>16</v>
      </c>
      <c r="K143" s="63" t="s">
        <v>43</v>
      </c>
      <c r="L143" s="63" t="s">
        <v>43</v>
      </c>
      <c r="M143" s="63" t="s">
        <v>43</v>
      </c>
      <c r="N143" s="35" t="s">
        <v>82</v>
      </c>
      <c r="O143" s="35" t="n">
        <v>2020</v>
      </c>
      <c r="P143" s="24" t="n">
        <v>1346002.9</v>
      </c>
      <c r="Q143" s="24" t="n">
        <v>1132178</v>
      </c>
      <c r="R143" s="24" t="n">
        <v>0</v>
      </c>
      <c r="S143" s="22" t="n">
        <f aca="false">P143-Q143-R143</f>
        <v>213824.9</v>
      </c>
    </row>
    <row r="144" s="1" customFormat="true" ht="150.75" hidden="false" customHeight="true" outlineLevel="0" collapsed="false">
      <c r="B144" s="14" t="s">
        <v>506</v>
      </c>
      <c r="C144" s="15"/>
      <c r="D144" s="15" t="s">
        <v>507</v>
      </c>
      <c r="E144" s="15"/>
      <c r="F144" s="14"/>
      <c r="G144" s="14"/>
      <c r="H144" s="15"/>
      <c r="I144" s="15"/>
      <c r="J144" s="15"/>
      <c r="K144" s="15"/>
      <c r="L144" s="14"/>
      <c r="M144" s="14"/>
      <c r="N144" s="14"/>
      <c r="O144" s="14"/>
      <c r="P144" s="51"/>
      <c r="Q144" s="51"/>
      <c r="R144" s="50"/>
      <c r="S144" s="50"/>
    </row>
    <row r="145" s="1" customFormat="true" ht="156" hidden="false" customHeight="true" outlineLevel="0" collapsed="false">
      <c r="B145" s="17" t="s">
        <v>508</v>
      </c>
      <c r="C145" s="17"/>
      <c r="D145" s="17" t="s">
        <v>509</v>
      </c>
      <c r="E145" s="17"/>
      <c r="F145" s="17"/>
      <c r="G145" s="17"/>
      <c r="H145" s="17"/>
      <c r="I145" s="17"/>
      <c r="J145" s="17"/>
      <c r="K145" s="17"/>
      <c r="L145" s="17"/>
      <c r="M145" s="17"/>
      <c r="N145" s="17"/>
      <c r="O145" s="17"/>
      <c r="P145" s="47"/>
      <c r="Q145" s="47"/>
      <c r="R145" s="47"/>
      <c r="S145" s="47"/>
    </row>
    <row r="146" s="1" customFormat="true" ht="98.25" hidden="false" customHeight="true" outlineLevel="0" collapsed="false">
      <c r="B146" s="18" t="s">
        <v>510</v>
      </c>
      <c r="C146" s="18"/>
      <c r="D146" s="18" t="s">
        <v>511</v>
      </c>
      <c r="E146" s="18"/>
      <c r="F146" s="18"/>
      <c r="G146" s="18"/>
      <c r="H146" s="18"/>
      <c r="I146" s="18"/>
      <c r="J146" s="18"/>
      <c r="K146" s="18"/>
      <c r="L146" s="18"/>
      <c r="M146" s="18"/>
      <c r="N146" s="18"/>
      <c r="O146" s="18"/>
      <c r="P146" s="53" t="n">
        <f aca="false">P147+P148+P149+P150+P151+P152+P153+P154+P155</f>
        <v>1285055.21</v>
      </c>
      <c r="Q146" s="53" t="n">
        <f aca="false">Q147+Q148+Q149+Q150+Q151+Q152+Q153+Q154+Q155</f>
        <v>1091409.42</v>
      </c>
      <c r="R146" s="53" t="n">
        <f aca="false">R147+R148+R149+R150+R151+R152+R153+R154+R155</f>
        <v>93245.64</v>
      </c>
      <c r="S146" s="53" t="n">
        <f aca="false">S147+S148+S149+S150+S151+S152+S153+S154+S155</f>
        <v>100400.15</v>
      </c>
    </row>
    <row r="147" s="1" customFormat="true" ht="89.25" hidden="false" customHeight="true" outlineLevel="0" collapsed="false">
      <c r="B147" s="32" t="s">
        <v>512</v>
      </c>
      <c r="C147" s="32" t="s">
        <v>513</v>
      </c>
      <c r="D147" s="32" t="s">
        <v>514</v>
      </c>
      <c r="E147" s="32" t="s">
        <v>515</v>
      </c>
      <c r="F147" s="32" t="s">
        <v>516</v>
      </c>
      <c r="G147" s="32" t="s">
        <v>39</v>
      </c>
      <c r="H147" s="32" t="s">
        <v>517</v>
      </c>
      <c r="I147" s="32" t="s">
        <v>41</v>
      </c>
      <c r="J147" s="63" t="s">
        <v>43</v>
      </c>
      <c r="K147" s="63" t="s">
        <v>43</v>
      </c>
      <c r="L147" s="63" t="s">
        <v>43</v>
      </c>
      <c r="M147" s="63" t="s">
        <v>43</v>
      </c>
      <c r="N147" s="35" t="s">
        <v>428</v>
      </c>
      <c r="O147" s="35" t="n">
        <v>2019</v>
      </c>
      <c r="P147" s="24" t="n">
        <v>244033.66</v>
      </c>
      <c r="Q147" s="24" t="n">
        <v>207428.61</v>
      </c>
      <c r="R147" s="24" t="n">
        <v>18302.52</v>
      </c>
      <c r="S147" s="22" t="n">
        <f aca="false">P147-Q147-R147</f>
        <v>18302.53</v>
      </c>
    </row>
    <row r="148" s="1" customFormat="true" ht="130.5" hidden="false" customHeight="true" outlineLevel="0" collapsed="false">
      <c r="B148" s="32" t="s">
        <v>518</v>
      </c>
      <c r="C148" s="32" t="s">
        <v>519</v>
      </c>
      <c r="D148" s="32" t="s">
        <v>520</v>
      </c>
      <c r="E148" s="32" t="s">
        <v>521</v>
      </c>
      <c r="F148" s="32" t="s">
        <v>516</v>
      </c>
      <c r="G148" s="32" t="s">
        <v>133</v>
      </c>
      <c r="H148" s="32" t="s">
        <v>517</v>
      </c>
      <c r="I148" s="32" t="s">
        <v>41</v>
      </c>
      <c r="J148" s="63" t="s">
        <v>43</v>
      </c>
      <c r="K148" s="63" t="s">
        <v>43</v>
      </c>
      <c r="L148" s="63" t="s">
        <v>43</v>
      </c>
      <c r="M148" s="63" t="s">
        <v>43</v>
      </c>
      <c r="N148" s="35" t="s">
        <v>72</v>
      </c>
      <c r="O148" s="35" t="n">
        <v>2020</v>
      </c>
      <c r="P148" s="24" t="n">
        <v>106554.33</v>
      </c>
      <c r="Q148" s="24" t="n">
        <v>90571.18</v>
      </c>
      <c r="R148" s="24" t="n">
        <v>7409.66</v>
      </c>
      <c r="S148" s="22" t="n">
        <f aca="false">P148-Q148-R148</f>
        <v>8573.49000000001</v>
      </c>
    </row>
    <row r="149" s="1" customFormat="true" ht="151.5" hidden="false" customHeight="true" outlineLevel="0" collapsed="false">
      <c r="B149" s="32" t="s">
        <v>522</v>
      </c>
      <c r="C149" s="32" t="s">
        <v>523</v>
      </c>
      <c r="D149" s="32" t="s">
        <v>524</v>
      </c>
      <c r="E149" s="32" t="s">
        <v>525</v>
      </c>
      <c r="F149" s="32" t="s">
        <v>516</v>
      </c>
      <c r="G149" s="32" t="s">
        <v>133</v>
      </c>
      <c r="H149" s="32" t="s">
        <v>517</v>
      </c>
      <c r="I149" s="32" t="s">
        <v>41</v>
      </c>
      <c r="J149" s="63" t="s">
        <v>43</v>
      </c>
      <c r="K149" s="63" t="s">
        <v>43</v>
      </c>
      <c r="L149" s="63" t="s">
        <v>43</v>
      </c>
      <c r="M149" s="63" t="s">
        <v>43</v>
      </c>
      <c r="N149" s="35" t="s">
        <v>159</v>
      </c>
      <c r="O149" s="35" t="n">
        <v>2019</v>
      </c>
      <c r="P149" s="24" t="n">
        <v>86991.45</v>
      </c>
      <c r="Q149" s="24" t="n">
        <v>73942.73</v>
      </c>
      <c r="R149" s="24" t="n">
        <v>6524.36</v>
      </c>
      <c r="S149" s="24" t="n">
        <f aca="false">P149-Q149-R149</f>
        <v>6524.36</v>
      </c>
    </row>
    <row r="150" s="1" customFormat="true" ht="129" hidden="false" customHeight="true" outlineLevel="0" collapsed="false">
      <c r="B150" s="32" t="s">
        <v>526</v>
      </c>
      <c r="C150" s="32" t="s">
        <v>527</v>
      </c>
      <c r="D150" s="32" t="s">
        <v>528</v>
      </c>
      <c r="E150" s="32" t="s">
        <v>529</v>
      </c>
      <c r="F150" s="32" t="s">
        <v>516</v>
      </c>
      <c r="G150" s="32" t="s">
        <v>276</v>
      </c>
      <c r="H150" s="32" t="s">
        <v>517</v>
      </c>
      <c r="I150" s="32" t="s">
        <v>41</v>
      </c>
      <c r="J150" s="63" t="s">
        <v>43</v>
      </c>
      <c r="K150" s="63" t="s">
        <v>43</v>
      </c>
      <c r="L150" s="63" t="s">
        <v>43</v>
      </c>
      <c r="M150" s="63" t="s">
        <v>43</v>
      </c>
      <c r="N150" s="35" t="s">
        <v>428</v>
      </c>
      <c r="O150" s="35" t="n">
        <v>2020</v>
      </c>
      <c r="P150" s="27" t="n">
        <v>180196.81</v>
      </c>
      <c r="Q150" s="27" t="n">
        <v>153167.29</v>
      </c>
      <c r="R150" s="24" t="n">
        <v>13514.75</v>
      </c>
      <c r="S150" s="22" t="n">
        <f aca="false">P150-Q150-R150</f>
        <v>13514.77</v>
      </c>
    </row>
    <row r="151" s="1" customFormat="true" ht="159" hidden="false" customHeight="true" outlineLevel="0" collapsed="false">
      <c r="B151" s="32" t="s">
        <v>530</v>
      </c>
      <c r="C151" s="32" t="s">
        <v>531</v>
      </c>
      <c r="D151" s="32" t="s">
        <v>532</v>
      </c>
      <c r="E151" s="32" t="s">
        <v>533</v>
      </c>
      <c r="F151" s="32" t="s">
        <v>516</v>
      </c>
      <c r="G151" s="32" t="s">
        <v>124</v>
      </c>
      <c r="H151" s="32" t="s">
        <v>517</v>
      </c>
      <c r="I151" s="32" t="s">
        <v>41</v>
      </c>
      <c r="J151" s="63" t="s">
        <v>43</v>
      </c>
      <c r="K151" s="63" t="s">
        <v>43</v>
      </c>
      <c r="L151" s="63" t="s">
        <v>43</v>
      </c>
      <c r="M151" s="63" t="s">
        <v>43</v>
      </c>
      <c r="N151" s="35" t="s">
        <v>351</v>
      </c>
      <c r="O151" s="35" t="n">
        <v>2021</v>
      </c>
      <c r="P151" s="24" t="n">
        <v>294117.65</v>
      </c>
      <c r="Q151" s="27" t="n">
        <v>250000</v>
      </c>
      <c r="R151" s="24" t="n">
        <v>22058.82</v>
      </c>
      <c r="S151" s="22" t="n">
        <f aca="false">P151-Q151-R151</f>
        <v>22058.83</v>
      </c>
    </row>
    <row r="152" s="1" customFormat="true" ht="79.5" hidden="false" customHeight="true" outlineLevel="0" collapsed="false">
      <c r="B152" s="32" t="s">
        <v>534</v>
      </c>
      <c r="C152" s="32" t="s">
        <v>535</v>
      </c>
      <c r="D152" s="32" t="s">
        <v>536</v>
      </c>
      <c r="E152" s="32" t="s">
        <v>537</v>
      </c>
      <c r="F152" s="32" t="s">
        <v>516</v>
      </c>
      <c r="G152" s="32" t="s">
        <v>124</v>
      </c>
      <c r="H152" s="32" t="s">
        <v>517</v>
      </c>
      <c r="I152" s="32" t="s">
        <v>41</v>
      </c>
      <c r="J152" s="63" t="s">
        <v>43</v>
      </c>
      <c r="K152" s="63" t="s">
        <v>43</v>
      </c>
      <c r="L152" s="63" t="s">
        <v>43</v>
      </c>
      <c r="M152" s="63" t="s">
        <v>43</v>
      </c>
      <c r="N152" s="35" t="s">
        <v>72</v>
      </c>
      <c r="O152" s="35" t="n">
        <v>2019</v>
      </c>
      <c r="P152" s="27" t="n">
        <v>34024.2</v>
      </c>
      <c r="Q152" s="27" t="n">
        <v>28033.57</v>
      </c>
      <c r="R152" s="24" t="n">
        <v>0</v>
      </c>
      <c r="S152" s="24" t="n">
        <f aca="false">P152-Q152-R152</f>
        <v>5990.63</v>
      </c>
    </row>
    <row r="153" s="1" customFormat="true" ht="66" hidden="false" customHeight="true" outlineLevel="0" collapsed="false">
      <c r="B153" s="32" t="s">
        <v>538</v>
      </c>
      <c r="C153" s="32" t="s">
        <v>539</v>
      </c>
      <c r="D153" s="32" t="s">
        <v>540</v>
      </c>
      <c r="E153" s="32" t="s">
        <v>541</v>
      </c>
      <c r="F153" s="32" t="s">
        <v>516</v>
      </c>
      <c r="G153" s="32" t="s">
        <v>542</v>
      </c>
      <c r="H153" s="32" t="s">
        <v>517</v>
      </c>
      <c r="I153" s="32" t="s">
        <v>41</v>
      </c>
      <c r="J153" s="63" t="s">
        <v>43</v>
      </c>
      <c r="K153" s="63" t="s">
        <v>43</v>
      </c>
      <c r="L153" s="63" t="s">
        <v>43</v>
      </c>
      <c r="M153" s="63" t="s">
        <v>43</v>
      </c>
      <c r="N153" s="35" t="s">
        <v>428</v>
      </c>
      <c r="O153" s="35" t="n">
        <v>2020</v>
      </c>
      <c r="P153" s="27" t="n">
        <v>153580</v>
      </c>
      <c r="Q153" s="27" t="n">
        <v>130543</v>
      </c>
      <c r="R153" s="27" t="n">
        <v>11518.5</v>
      </c>
      <c r="S153" s="22" t="n">
        <f aca="false">P153-Q153-R153</f>
        <v>11518.5</v>
      </c>
    </row>
    <row r="154" s="1" customFormat="true" ht="102" hidden="false" customHeight="true" outlineLevel="0" collapsed="false">
      <c r="B154" s="32" t="s">
        <v>543</v>
      </c>
      <c r="C154" s="32" t="s">
        <v>544</v>
      </c>
      <c r="D154" s="32" t="s">
        <v>545</v>
      </c>
      <c r="E154" s="32" t="s">
        <v>546</v>
      </c>
      <c r="F154" s="32" t="s">
        <v>516</v>
      </c>
      <c r="G154" s="32" t="s">
        <v>547</v>
      </c>
      <c r="H154" s="32" t="s">
        <v>517</v>
      </c>
      <c r="I154" s="32" t="s">
        <v>41</v>
      </c>
      <c r="J154" s="63" t="s">
        <v>43</v>
      </c>
      <c r="K154" s="63" t="s">
        <v>43</v>
      </c>
      <c r="L154" s="63" t="s">
        <v>43</v>
      </c>
      <c r="M154" s="63" t="s">
        <v>43</v>
      </c>
      <c r="N154" s="35" t="s">
        <v>72</v>
      </c>
      <c r="O154" s="35" t="n">
        <v>2020</v>
      </c>
      <c r="P154" s="27" t="n">
        <v>163307.11</v>
      </c>
      <c r="Q154" s="24" t="n">
        <v>138811.04</v>
      </c>
      <c r="R154" s="27" t="n">
        <v>12248.03</v>
      </c>
      <c r="S154" s="22" t="n">
        <f aca="false">P154-Q154-R154</f>
        <v>12248.04</v>
      </c>
    </row>
    <row r="155" s="1" customFormat="true" ht="153" hidden="false" customHeight="true" outlineLevel="0" collapsed="false">
      <c r="B155" s="32" t="s">
        <v>548</v>
      </c>
      <c r="C155" s="32" t="s">
        <v>549</v>
      </c>
      <c r="D155" s="32" t="s">
        <v>550</v>
      </c>
      <c r="E155" s="32" t="s">
        <v>551</v>
      </c>
      <c r="F155" s="32" t="s">
        <v>516</v>
      </c>
      <c r="G155" s="32" t="s">
        <v>124</v>
      </c>
      <c r="H155" s="32" t="s">
        <v>517</v>
      </c>
      <c r="I155" s="32" t="s">
        <v>41</v>
      </c>
      <c r="J155" s="63" t="s">
        <v>43</v>
      </c>
      <c r="K155" s="63" t="s">
        <v>43</v>
      </c>
      <c r="L155" s="63" t="s">
        <v>43</v>
      </c>
      <c r="M155" s="63" t="s">
        <v>43</v>
      </c>
      <c r="N155" s="35" t="n">
        <v>2020</v>
      </c>
      <c r="O155" s="35" t="n">
        <v>2021</v>
      </c>
      <c r="P155" s="27" t="n">
        <v>22250</v>
      </c>
      <c r="Q155" s="24" t="n">
        <v>18912</v>
      </c>
      <c r="R155" s="27" t="n">
        <v>1669</v>
      </c>
      <c r="S155" s="24" t="n">
        <f aca="false">P155-Q155-R155</f>
        <v>1669</v>
      </c>
    </row>
    <row r="156" s="26" customFormat="true" ht="81" hidden="false" customHeight="true" outlineLevel="0" collapsed="false">
      <c r="B156" s="18" t="s">
        <v>552</v>
      </c>
      <c r="C156" s="18"/>
      <c r="D156" s="18" t="s">
        <v>553</v>
      </c>
      <c r="E156" s="18"/>
      <c r="F156" s="18"/>
      <c r="G156" s="18"/>
      <c r="H156" s="18"/>
      <c r="I156" s="18"/>
      <c r="J156" s="18"/>
      <c r="K156" s="18"/>
      <c r="L156" s="18"/>
      <c r="M156" s="18"/>
      <c r="N156" s="18"/>
      <c r="O156" s="18"/>
      <c r="P156" s="53" t="n">
        <f aca="false">P157+P158+P159+P160+P161+P162</f>
        <v>41354.43</v>
      </c>
      <c r="Q156" s="53" t="n">
        <f aca="false">Q157+Q158+Q159+Q160+Q161+Q162</f>
        <v>35150.64</v>
      </c>
      <c r="R156" s="53" t="n">
        <f aca="false">R157+R158+R159+R160+R161+R162</f>
        <v>3100.69</v>
      </c>
      <c r="S156" s="53" t="n">
        <f aca="false">S157+S158+S159+S160+S161+S162</f>
        <v>3103.1</v>
      </c>
      <c r="T156" s="1"/>
      <c r="U156" s="1"/>
      <c r="V156" s="1"/>
      <c r="W156" s="1"/>
      <c r="X156" s="1"/>
    </row>
    <row r="157" s="1" customFormat="true" ht="168" hidden="false" customHeight="true" outlineLevel="0" collapsed="false">
      <c r="B157" s="32" t="s">
        <v>554</v>
      </c>
      <c r="C157" s="32" t="s">
        <v>555</v>
      </c>
      <c r="D157" s="24" t="s">
        <v>556</v>
      </c>
      <c r="E157" s="24" t="s">
        <v>37</v>
      </c>
      <c r="F157" s="24" t="s">
        <v>516</v>
      </c>
      <c r="G157" s="24" t="s">
        <v>39</v>
      </c>
      <c r="H157" s="24" t="s">
        <v>557</v>
      </c>
      <c r="I157" s="32" t="s">
        <v>41</v>
      </c>
      <c r="J157" s="63" t="s">
        <v>43</v>
      </c>
      <c r="K157" s="63" t="s">
        <v>43</v>
      </c>
      <c r="L157" s="63" t="s">
        <v>43</v>
      </c>
      <c r="M157" s="63" t="s">
        <v>43</v>
      </c>
      <c r="N157" s="35" t="s">
        <v>44</v>
      </c>
      <c r="O157" s="35" t="n">
        <v>2022</v>
      </c>
      <c r="P157" s="24" t="n">
        <v>13180</v>
      </c>
      <c r="Q157" s="24" t="n">
        <v>11202</v>
      </c>
      <c r="R157" s="24" t="n">
        <v>988</v>
      </c>
      <c r="S157" s="22" t="n">
        <f aca="false">P157-Q157-R157</f>
        <v>990</v>
      </c>
    </row>
    <row r="158" s="1" customFormat="true" ht="90.75" hidden="false" customHeight="true" outlineLevel="0" collapsed="false">
      <c r="B158" s="32" t="s">
        <v>558</v>
      </c>
      <c r="C158" s="32" t="s">
        <v>559</v>
      </c>
      <c r="D158" s="22" t="s">
        <v>560</v>
      </c>
      <c r="E158" s="22" t="s">
        <v>561</v>
      </c>
      <c r="F158" s="22" t="s">
        <v>516</v>
      </c>
      <c r="G158" s="22" t="s">
        <v>133</v>
      </c>
      <c r="H158" s="22" t="s">
        <v>557</v>
      </c>
      <c r="I158" s="32" t="s">
        <v>41</v>
      </c>
      <c r="J158" s="63" t="s">
        <v>43</v>
      </c>
      <c r="K158" s="63" t="s">
        <v>43</v>
      </c>
      <c r="L158" s="63" t="s">
        <v>43</v>
      </c>
      <c r="M158" s="63" t="s">
        <v>43</v>
      </c>
      <c r="N158" s="35" t="s">
        <v>175</v>
      </c>
      <c r="O158" s="35" t="n">
        <v>2020</v>
      </c>
      <c r="P158" s="24" t="n">
        <v>6134.93</v>
      </c>
      <c r="Q158" s="24" t="n">
        <v>5214.69</v>
      </c>
      <c r="R158" s="24" t="n">
        <v>460.12</v>
      </c>
      <c r="S158" s="22" t="n">
        <f aca="false">P158-Q158-R158</f>
        <v>460.119999999999</v>
      </c>
    </row>
    <row r="159" s="26" customFormat="true" ht="82.5" hidden="false" customHeight="true" outlineLevel="0" collapsed="false">
      <c r="B159" s="32" t="s">
        <v>562</v>
      </c>
      <c r="C159" s="32" t="s">
        <v>563</v>
      </c>
      <c r="D159" s="24" t="s">
        <v>564</v>
      </c>
      <c r="E159" s="24" t="s">
        <v>565</v>
      </c>
      <c r="F159" s="24" t="s">
        <v>516</v>
      </c>
      <c r="G159" s="24" t="s">
        <v>276</v>
      </c>
      <c r="H159" s="24" t="s">
        <v>557</v>
      </c>
      <c r="I159" s="32" t="s">
        <v>41</v>
      </c>
      <c r="J159" s="63" t="s">
        <v>43</v>
      </c>
      <c r="K159" s="63" t="s">
        <v>43</v>
      </c>
      <c r="L159" s="63" t="s">
        <v>43</v>
      </c>
      <c r="M159" s="63" t="s">
        <v>43</v>
      </c>
      <c r="N159" s="35" t="s">
        <v>44</v>
      </c>
      <c r="O159" s="35" t="n">
        <v>2022</v>
      </c>
      <c r="P159" s="24" t="n">
        <v>7725.47</v>
      </c>
      <c r="Q159" s="24" t="n">
        <v>6566.65</v>
      </c>
      <c r="R159" s="24" t="n">
        <v>579.4</v>
      </c>
      <c r="S159" s="22" t="n">
        <f aca="false">P159-Q159-R159</f>
        <v>579.420000000001</v>
      </c>
      <c r="T159" s="1"/>
      <c r="U159" s="1"/>
      <c r="V159" s="1"/>
      <c r="W159" s="1"/>
      <c r="X159" s="1"/>
    </row>
    <row r="160" s="1" customFormat="true" ht="79.5" hidden="false" customHeight="true" outlineLevel="0" collapsed="false">
      <c r="B160" s="32" t="s">
        <v>566</v>
      </c>
      <c r="C160" s="32" t="s">
        <v>567</v>
      </c>
      <c r="D160" s="22" t="s">
        <v>568</v>
      </c>
      <c r="E160" s="22" t="s">
        <v>533</v>
      </c>
      <c r="F160" s="22" t="s">
        <v>516</v>
      </c>
      <c r="G160" s="22" t="s">
        <v>124</v>
      </c>
      <c r="H160" s="22" t="s">
        <v>557</v>
      </c>
      <c r="I160" s="32" t="s">
        <v>41</v>
      </c>
      <c r="J160" s="63" t="s">
        <v>43</v>
      </c>
      <c r="K160" s="63" t="s">
        <v>43</v>
      </c>
      <c r="L160" s="63" t="s">
        <v>43</v>
      </c>
      <c r="M160" s="63" t="s">
        <v>43</v>
      </c>
      <c r="N160" s="35" t="s">
        <v>44</v>
      </c>
      <c r="O160" s="35" t="n">
        <v>2022</v>
      </c>
      <c r="P160" s="27" t="n">
        <v>5453.27</v>
      </c>
      <c r="Q160" s="24" t="n">
        <v>4635.28</v>
      </c>
      <c r="R160" s="24" t="n">
        <v>408.99</v>
      </c>
      <c r="S160" s="22" t="n">
        <f aca="false">P160-Q160-R160</f>
        <v>409.000000000001</v>
      </c>
    </row>
    <row r="161" s="1" customFormat="true" ht="141.75" hidden="false" customHeight="true" outlineLevel="0" collapsed="false">
      <c r="B161" s="32" t="s">
        <v>569</v>
      </c>
      <c r="C161" s="32" t="s">
        <v>570</v>
      </c>
      <c r="D161" s="22" t="s">
        <v>571</v>
      </c>
      <c r="E161" s="22" t="s">
        <v>546</v>
      </c>
      <c r="F161" s="22" t="s">
        <v>516</v>
      </c>
      <c r="G161" s="22" t="s">
        <v>572</v>
      </c>
      <c r="H161" s="22" t="s">
        <v>557</v>
      </c>
      <c r="I161" s="32" t="s">
        <v>41</v>
      </c>
      <c r="J161" s="63" t="s">
        <v>43</v>
      </c>
      <c r="K161" s="63" t="s">
        <v>43</v>
      </c>
      <c r="L161" s="63" t="s">
        <v>43</v>
      </c>
      <c r="M161" s="63" t="s">
        <v>43</v>
      </c>
      <c r="N161" s="35" t="s">
        <v>573</v>
      </c>
      <c r="O161" s="35" t="n">
        <v>2021</v>
      </c>
      <c r="P161" s="24" t="n">
        <v>2271.76</v>
      </c>
      <c r="Q161" s="24" t="n">
        <v>1931.38</v>
      </c>
      <c r="R161" s="24" t="n">
        <v>170</v>
      </c>
      <c r="S161" s="22" t="n">
        <f aca="false">P161-Q161-R161</f>
        <v>170.38</v>
      </c>
    </row>
    <row r="162" s="1" customFormat="true" ht="77.25" hidden="false" customHeight="true" outlineLevel="0" collapsed="false">
      <c r="B162" s="32" t="s">
        <v>574</v>
      </c>
      <c r="C162" s="32" t="s">
        <v>575</v>
      </c>
      <c r="D162" s="22" t="s">
        <v>576</v>
      </c>
      <c r="E162" s="22" t="s">
        <v>577</v>
      </c>
      <c r="F162" s="22" t="s">
        <v>516</v>
      </c>
      <c r="G162" s="22" t="s">
        <v>578</v>
      </c>
      <c r="H162" s="22" t="s">
        <v>557</v>
      </c>
      <c r="I162" s="32" t="s">
        <v>41</v>
      </c>
      <c r="J162" s="63" t="s">
        <v>43</v>
      </c>
      <c r="K162" s="63" t="s">
        <v>43</v>
      </c>
      <c r="L162" s="63" t="s">
        <v>43</v>
      </c>
      <c r="M162" s="63" t="s">
        <v>43</v>
      </c>
      <c r="N162" s="35" t="s">
        <v>86</v>
      </c>
      <c r="O162" s="35" t="n">
        <v>2022</v>
      </c>
      <c r="P162" s="24" t="n">
        <v>6589</v>
      </c>
      <c r="Q162" s="27" t="n">
        <v>5600.64</v>
      </c>
      <c r="R162" s="27" t="n">
        <v>494.18</v>
      </c>
      <c r="S162" s="22" t="n">
        <f aca="false">P162-Q162-R162</f>
        <v>494.18</v>
      </c>
    </row>
    <row r="163" s="1" customFormat="true" ht="150.75" hidden="false" customHeight="true" outlineLevel="0" collapsed="false">
      <c r="B163" s="17" t="s">
        <v>579</v>
      </c>
      <c r="C163" s="17"/>
      <c r="D163" s="17" t="s">
        <v>580</v>
      </c>
      <c r="E163" s="17"/>
      <c r="F163" s="17"/>
      <c r="G163" s="17"/>
      <c r="H163" s="17"/>
      <c r="I163" s="17"/>
      <c r="J163" s="17"/>
      <c r="K163" s="17"/>
      <c r="L163" s="17"/>
      <c r="M163" s="17"/>
      <c r="N163" s="17"/>
      <c r="O163" s="17"/>
      <c r="P163" s="47"/>
      <c r="Q163" s="47"/>
      <c r="R163" s="47"/>
      <c r="S163" s="47"/>
    </row>
    <row r="164" s="1" customFormat="true" ht="80.25" hidden="false" customHeight="true" outlineLevel="0" collapsed="false">
      <c r="B164" s="18" t="s">
        <v>581</v>
      </c>
      <c r="C164" s="18"/>
      <c r="D164" s="18" t="s">
        <v>582</v>
      </c>
      <c r="E164" s="18"/>
      <c r="F164" s="18"/>
      <c r="G164" s="18"/>
      <c r="H164" s="18"/>
      <c r="I164" s="18"/>
      <c r="J164" s="18"/>
      <c r="K164" s="18"/>
      <c r="L164" s="18"/>
      <c r="M164" s="18"/>
      <c r="N164" s="18"/>
      <c r="O164" s="18"/>
      <c r="P164" s="48" t="n">
        <f aca="false">SUM(P165:P171)</f>
        <v>988798.29</v>
      </c>
      <c r="Q164" s="48" t="n">
        <f aca="false">SUM(Q165:Q171)</f>
        <v>840477.93</v>
      </c>
      <c r="R164" s="48" t="n">
        <f aca="false">SUM(R165:R171)</f>
        <v>74143.92</v>
      </c>
      <c r="S164" s="48" t="n">
        <f aca="false">SUM(S165:S171)</f>
        <v>74176.44</v>
      </c>
    </row>
    <row r="165" s="1" customFormat="true" ht="101.25" hidden="false" customHeight="true" outlineLevel="0" collapsed="false">
      <c r="B165" s="32" t="s">
        <v>583</v>
      </c>
      <c r="C165" s="32" t="s">
        <v>584</v>
      </c>
      <c r="D165" s="24" t="s">
        <v>585</v>
      </c>
      <c r="E165" s="24" t="s">
        <v>586</v>
      </c>
      <c r="F165" s="24" t="s">
        <v>587</v>
      </c>
      <c r="G165" s="24" t="s">
        <v>39</v>
      </c>
      <c r="H165" s="24" t="s">
        <v>588</v>
      </c>
      <c r="I165" s="32" t="s">
        <v>41</v>
      </c>
      <c r="J165" s="63" t="s">
        <v>43</v>
      </c>
      <c r="K165" s="63" t="s">
        <v>43</v>
      </c>
      <c r="L165" s="63" t="s">
        <v>43</v>
      </c>
      <c r="M165" s="63" t="s">
        <v>43</v>
      </c>
      <c r="N165" s="35" t="s">
        <v>86</v>
      </c>
      <c r="O165" s="35" t="n">
        <v>2021</v>
      </c>
      <c r="P165" s="24" t="n">
        <v>228408.24</v>
      </c>
      <c r="Q165" s="24" t="n">
        <v>194147</v>
      </c>
      <c r="R165" s="24" t="n">
        <v>17120.24</v>
      </c>
      <c r="S165" s="22" t="n">
        <f aca="false">P165-Q165-R165</f>
        <v>17141</v>
      </c>
    </row>
    <row r="166" s="1" customFormat="true" ht="77.25" hidden="false" customHeight="true" outlineLevel="0" collapsed="false">
      <c r="B166" s="32" t="s">
        <v>589</v>
      </c>
      <c r="C166" s="32" t="s">
        <v>590</v>
      </c>
      <c r="D166" s="24" t="s">
        <v>591</v>
      </c>
      <c r="E166" s="24" t="s">
        <v>592</v>
      </c>
      <c r="F166" s="24" t="s">
        <v>587</v>
      </c>
      <c r="G166" s="24" t="s">
        <v>276</v>
      </c>
      <c r="H166" s="24" t="s">
        <v>588</v>
      </c>
      <c r="I166" s="32" t="s">
        <v>41</v>
      </c>
      <c r="J166" s="63" t="s">
        <v>43</v>
      </c>
      <c r="K166" s="63" t="s">
        <v>43</v>
      </c>
      <c r="L166" s="63" t="s">
        <v>43</v>
      </c>
      <c r="M166" s="63" t="s">
        <v>43</v>
      </c>
      <c r="N166" s="35" t="s">
        <v>44</v>
      </c>
      <c r="O166" s="35" t="n">
        <v>2022</v>
      </c>
      <c r="P166" s="24" t="n">
        <v>207636</v>
      </c>
      <c r="Q166" s="24" t="n">
        <v>176490</v>
      </c>
      <c r="R166" s="24" t="n">
        <v>15573</v>
      </c>
      <c r="S166" s="22" t="n">
        <f aca="false">P166-Q166-R166</f>
        <v>15573</v>
      </c>
    </row>
    <row r="167" s="1" customFormat="true" ht="123" hidden="false" customHeight="true" outlineLevel="0" collapsed="false">
      <c r="B167" s="32" t="s">
        <v>593</v>
      </c>
      <c r="C167" s="32" t="s">
        <v>594</v>
      </c>
      <c r="D167" s="24" t="s">
        <v>595</v>
      </c>
      <c r="E167" s="24" t="s">
        <v>596</v>
      </c>
      <c r="F167" s="24" t="s">
        <v>587</v>
      </c>
      <c r="G167" s="24" t="s">
        <v>124</v>
      </c>
      <c r="H167" s="24" t="s">
        <v>588</v>
      </c>
      <c r="I167" s="32" t="s">
        <v>41</v>
      </c>
      <c r="J167" s="63" t="s">
        <v>43</v>
      </c>
      <c r="K167" s="63" t="s">
        <v>43</v>
      </c>
      <c r="L167" s="63" t="s">
        <v>43</v>
      </c>
      <c r="M167" s="63" t="s">
        <v>43</v>
      </c>
      <c r="N167" s="35" t="s">
        <v>86</v>
      </c>
      <c r="O167" s="35" t="n">
        <v>2022</v>
      </c>
      <c r="P167" s="24" t="n">
        <v>291706.14</v>
      </c>
      <c r="Q167" s="24" t="n">
        <v>247950.21</v>
      </c>
      <c r="R167" s="24" t="n">
        <v>21872.09</v>
      </c>
      <c r="S167" s="22" t="n">
        <f aca="false">P167-Q167-R167</f>
        <v>21883.84</v>
      </c>
    </row>
    <row r="168" s="1" customFormat="true" ht="69.75" hidden="false" customHeight="true" outlineLevel="0" collapsed="false">
      <c r="B168" s="32" t="s">
        <v>597</v>
      </c>
      <c r="C168" s="32" t="s">
        <v>598</v>
      </c>
      <c r="D168" s="24" t="s">
        <v>599</v>
      </c>
      <c r="E168" s="24" t="s">
        <v>600</v>
      </c>
      <c r="F168" s="24" t="s">
        <v>587</v>
      </c>
      <c r="G168" s="24" t="s">
        <v>542</v>
      </c>
      <c r="H168" s="24" t="s">
        <v>588</v>
      </c>
      <c r="I168" s="32" t="s">
        <v>41</v>
      </c>
      <c r="J168" s="63" t="s">
        <v>43</v>
      </c>
      <c r="K168" s="63" t="s">
        <v>43</v>
      </c>
      <c r="L168" s="63" t="s">
        <v>43</v>
      </c>
      <c r="M168" s="63" t="s">
        <v>43</v>
      </c>
      <c r="N168" s="35" t="s">
        <v>44</v>
      </c>
      <c r="O168" s="35" t="n">
        <v>2021</v>
      </c>
      <c r="P168" s="24" t="n">
        <v>140294.17</v>
      </c>
      <c r="Q168" s="24" t="n">
        <v>119250.04</v>
      </c>
      <c r="R168" s="24" t="n">
        <v>10522.06</v>
      </c>
      <c r="S168" s="22" t="n">
        <f aca="false">P168-Q168-R168</f>
        <v>10522.07</v>
      </c>
    </row>
    <row r="169" s="1" customFormat="true" ht="78.75" hidden="false" customHeight="true" outlineLevel="0" collapsed="false">
      <c r="B169" s="32" t="s">
        <v>601</v>
      </c>
      <c r="C169" s="32" t="s">
        <v>602</v>
      </c>
      <c r="D169" s="24" t="s">
        <v>603</v>
      </c>
      <c r="E169" s="24" t="s">
        <v>604</v>
      </c>
      <c r="F169" s="24" t="s">
        <v>516</v>
      </c>
      <c r="G169" s="24" t="s">
        <v>133</v>
      </c>
      <c r="H169" s="24" t="s">
        <v>588</v>
      </c>
      <c r="I169" s="32" t="s">
        <v>41</v>
      </c>
      <c r="J169" s="63" t="s">
        <v>43</v>
      </c>
      <c r="K169" s="63" t="s">
        <v>43</v>
      </c>
      <c r="L169" s="63" t="s">
        <v>43</v>
      </c>
      <c r="M169" s="63" t="s">
        <v>43</v>
      </c>
      <c r="N169" s="35" t="s">
        <v>44</v>
      </c>
      <c r="O169" s="35" t="n">
        <v>2020</v>
      </c>
      <c r="P169" s="24" t="n">
        <v>46794.12</v>
      </c>
      <c r="Q169" s="24" t="n">
        <v>39775</v>
      </c>
      <c r="R169" s="24" t="n">
        <v>3509.56</v>
      </c>
      <c r="S169" s="22" t="n">
        <f aca="false">P169-Q169-R169</f>
        <v>3509.56</v>
      </c>
    </row>
    <row r="170" s="1" customFormat="true" ht="91.5" hidden="false" customHeight="true" outlineLevel="0" collapsed="false">
      <c r="B170" s="32" t="s">
        <v>605</v>
      </c>
      <c r="C170" s="32" t="s">
        <v>606</v>
      </c>
      <c r="D170" s="24" t="s">
        <v>607</v>
      </c>
      <c r="E170" s="24" t="s">
        <v>608</v>
      </c>
      <c r="F170" s="24" t="s">
        <v>516</v>
      </c>
      <c r="G170" s="24" t="s">
        <v>572</v>
      </c>
      <c r="H170" s="24" t="s">
        <v>588</v>
      </c>
      <c r="I170" s="32" t="s">
        <v>41</v>
      </c>
      <c r="J170" s="63" t="s">
        <v>43</v>
      </c>
      <c r="K170" s="63" t="s">
        <v>43</v>
      </c>
      <c r="L170" s="63" t="s">
        <v>43</v>
      </c>
      <c r="M170" s="63" t="s">
        <v>43</v>
      </c>
      <c r="N170" s="35" t="s">
        <v>175</v>
      </c>
      <c r="O170" s="35" t="n">
        <v>2019</v>
      </c>
      <c r="P170" s="24" t="n">
        <v>48223.44</v>
      </c>
      <c r="Q170" s="24" t="n">
        <v>40989.93</v>
      </c>
      <c r="R170" s="24" t="n">
        <v>3616.76</v>
      </c>
      <c r="S170" s="24" t="n">
        <f aca="false">P170-Q170-R170</f>
        <v>3616.75</v>
      </c>
    </row>
    <row r="171" s="1" customFormat="true" ht="102.75" hidden="false" customHeight="true" outlineLevel="0" collapsed="false">
      <c r="B171" s="32" t="s">
        <v>609</v>
      </c>
      <c r="C171" s="32" t="s">
        <v>610</v>
      </c>
      <c r="D171" s="24" t="s">
        <v>611</v>
      </c>
      <c r="E171" s="24" t="s">
        <v>604</v>
      </c>
      <c r="F171" s="24" t="s">
        <v>516</v>
      </c>
      <c r="G171" s="24" t="s">
        <v>133</v>
      </c>
      <c r="H171" s="24" t="s">
        <v>588</v>
      </c>
      <c r="I171" s="32" t="s">
        <v>41</v>
      </c>
      <c r="J171" s="63" t="s">
        <v>43</v>
      </c>
      <c r="K171" s="63" t="s">
        <v>43</v>
      </c>
      <c r="L171" s="63" t="s">
        <v>43</v>
      </c>
      <c r="M171" s="63" t="s">
        <v>43</v>
      </c>
      <c r="N171" s="35" t="s">
        <v>344</v>
      </c>
      <c r="O171" s="35" t="n">
        <v>2022</v>
      </c>
      <c r="P171" s="24" t="n">
        <v>25736.18</v>
      </c>
      <c r="Q171" s="24" t="n">
        <v>21875.75</v>
      </c>
      <c r="R171" s="24" t="n">
        <v>1930.21</v>
      </c>
      <c r="S171" s="22" t="n">
        <f aca="false">P171-Q171-R171</f>
        <v>1930.22</v>
      </c>
    </row>
    <row r="172" s="1" customFormat="true" ht="141.75" hidden="false" customHeight="true" outlineLevel="0" collapsed="false">
      <c r="B172" s="17" t="s">
        <v>612</v>
      </c>
      <c r="C172" s="17"/>
      <c r="D172" s="17" t="s">
        <v>613</v>
      </c>
      <c r="E172" s="17"/>
      <c r="F172" s="17"/>
      <c r="G172" s="17"/>
      <c r="H172" s="17"/>
      <c r="I172" s="17"/>
      <c r="J172" s="17"/>
      <c r="K172" s="17"/>
      <c r="L172" s="17"/>
      <c r="M172" s="17"/>
      <c r="N172" s="17"/>
      <c r="O172" s="17"/>
      <c r="P172" s="47"/>
      <c r="Q172" s="47"/>
      <c r="R172" s="47"/>
      <c r="S172" s="47"/>
    </row>
    <row r="173" s="1" customFormat="true" ht="56.25" hidden="false" customHeight="true" outlineLevel="0" collapsed="false">
      <c r="B173" s="18" t="s">
        <v>614</v>
      </c>
      <c r="C173" s="18"/>
      <c r="D173" s="18" t="s">
        <v>615</v>
      </c>
      <c r="E173" s="18"/>
      <c r="F173" s="18"/>
      <c r="G173" s="18"/>
      <c r="H173" s="18"/>
      <c r="I173" s="18"/>
      <c r="J173" s="18"/>
      <c r="K173" s="18"/>
      <c r="L173" s="18"/>
      <c r="M173" s="18"/>
      <c r="N173" s="18"/>
      <c r="O173" s="18"/>
      <c r="P173" s="48" t="n">
        <f aca="false">SUM(P174:P177)</f>
        <v>1222220.76</v>
      </c>
      <c r="Q173" s="48" t="n">
        <f aca="false">SUM(Q174:Q177)</f>
        <v>810748</v>
      </c>
      <c r="R173" s="48" t="n">
        <f aca="false">SUM(R174:R177)</f>
        <v>0</v>
      </c>
      <c r="S173" s="48" t="n">
        <f aca="false">SUM(S174:S177)</f>
        <v>411472.76</v>
      </c>
    </row>
    <row r="174" s="1" customFormat="true" ht="84" hidden="false" customHeight="true" outlineLevel="0" collapsed="false">
      <c r="B174" s="32" t="s">
        <v>616</v>
      </c>
      <c r="C174" s="32" t="s">
        <v>617</v>
      </c>
      <c r="D174" s="24" t="s">
        <v>618</v>
      </c>
      <c r="E174" s="24" t="s">
        <v>37</v>
      </c>
      <c r="F174" s="24" t="s">
        <v>619</v>
      </c>
      <c r="G174" s="24" t="s">
        <v>48</v>
      </c>
      <c r="H174" s="24" t="s">
        <v>620</v>
      </c>
      <c r="I174" s="32" t="s">
        <v>41</v>
      </c>
      <c r="J174" s="63" t="s">
        <v>43</v>
      </c>
      <c r="K174" s="63" t="s">
        <v>43</v>
      </c>
      <c r="L174" s="63" t="s">
        <v>43</v>
      </c>
      <c r="M174" s="63" t="s">
        <v>43</v>
      </c>
      <c r="N174" s="35" t="s">
        <v>44</v>
      </c>
      <c r="O174" s="35" t="n">
        <v>2020</v>
      </c>
      <c r="P174" s="24" t="n">
        <v>99969.63</v>
      </c>
      <c r="Q174" s="24" t="n">
        <v>84974.19</v>
      </c>
      <c r="R174" s="24" t="n">
        <v>0</v>
      </c>
      <c r="S174" s="22" t="n">
        <v>14995.44</v>
      </c>
    </row>
    <row r="175" s="1" customFormat="true" ht="131.25" hidden="false" customHeight="true" outlineLevel="0" collapsed="false">
      <c r="B175" s="32" t="s">
        <v>621</v>
      </c>
      <c r="C175" s="32" t="s">
        <v>622</v>
      </c>
      <c r="D175" s="24" t="s">
        <v>623</v>
      </c>
      <c r="E175" s="24" t="s">
        <v>624</v>
      </c>
      <c r="F175" s="24" t="s">
        <v>619</v>
      </c>
      <c r="G175" s="24" t="s">
        <v>179</v>
      </c>
      <c r="H175" s="24" t="s">
        <v>620</v>
      </c>
      <c r="I175" s="32" t="s">
        <v>41</v>
      </c>
      <c r="J175" s="63" t="s">
        <v>43</v>
      </c>
      <c r="K175" s="63" t="s">
        <v>43</v>
      </c>
      <c r="L175" s="63" t="s">
        <v>43</v>
      </c>
      <c r="M175" s="63" t="s">
        <v>43</v>
      </c>
      <c r="N175" s="35" t="s">
        <v>175</v>
      </c>
      <c r="O175" s="35" t="n">
        <v>2019</v>
      </c>
      <c r="P175" s="24" t="n">
        <v>55347.3</v>
      </c>
      <c r="Q175" s="24" t="n">
        <v>47045.2</v>
      </c>
      <c r="R175" s="24" t="n">
        <v>0</v>
      </c>
      <c r="S175" s="22" t="n">
        <f aca="false">P175-Q175-R175</f>
        <v>8302.10000000001</v>
      </c>
    </row>
    <row r="176" s="1" customFormat="true" ht="79.5" hidden="false" customHeight="true" outlineLevel="0" collapsed="false">
      <c r="B176" s="32" t="s">
        <v>625</v>
      </c>
      <c r="C176" s="32" t="s">
        <v>626</v>
      </c>
      <c r="D176" s="24" t="s">
        <v>627</v>
      </c>
      <c r="E176" s="24" t="s">
        <v>628</v>
      </c>
      <c r="F176" s="24" t="s">
        <v>619</v>
      </c>
      <c r="G176" s="24" t="s">
        <v>164</v>
      </c>
      <c r="H176" s="24" t="s">
        <v>620</v>
      </c>
      <c r="I176" s="32" t="s">
        <v>41</v>
      </c>
      <c r="J176" s="63" t="s">
        <v>43</v>
      </c>
      <c r="K176" s="63" t="s">
        <v>43</v>
      </c>
      <c r="L176" s="63" t="s">
        <v>43</v>
      </c>
      <c r="M176" s="63" t="s">
        <v>43</v>
      </c>
      <c r="N176" s="35" t="s">
        <v>53</v>
      </c>
      <c r="O176" s="35" t="n">
        <v>2019</v>
      </c>
      <c r="P176" s="24" t="n">
        <v>37739.24</v>
      </c>
      <c r="Q176" s="24" t="n">
        <v>32078.35</v>
      </c>
      <c r="R176" s="24" t="n">
        <v>0</v>
      </c>
      <c r="S176" s="22" t="n">
        <f aca="false">P176-Q176-R176</f>
        <v>5660.89</v>
      </c>
    </row>
    <row r="177" s="1" customFormat="true" ht="80.25" hidden="false" customHeight="true" outlineLevel="0" collapsed="false">
      <c r="B177" s="32" t="s">
        <v>629</v>
      </c>
      <c r="C177" s="32" t="s">
        <v>630</v>
      </c>
      <c r="D177" s="24" t="s">
        <v>631</v>
      </c>
      <c r="E177" s="24" t="s">
        <v>116</v>
      </c>
      <c r="F177" s="24" t="s">
        <v>619</v>
      </c>
      <c r="G177" s="24" t="s">
        <v>572</v>
      </c>
      <c r="H177" s="24" t="s">
        <v>620</v>
      </c>
      <c r="I177" s="32" t="s">
        <v>41</v>
      </c>
      <c r="J177" s="32" t="s">
        <v>42</v>
      </c>
      <c r="K177" s="63" t="s">
        <v>43</v>
      </c>
      <c r="L177" s="63" t="s">
        <v>43</v>
      </c>
      <c r="M177" s="63" t="s">
        <v>43</v>
      </c>
      <c r="N177" s="35" t="s">
        <v>44</v>
      </c>
      <c r="O177" s="35" t="n">
        <v>2020</v>
      </c>
      <c r="P177" s="24" t="n">
        <v>1029164.59</v>
      </c>
      <c r="Q177" s="24" t="n">
        <v>646650.26</v>
      </c>
      <c r="R177" s="24" t="n">
        <v>0</v>
      </c>
      <c r="S177" s="24" t="n">
        <f aca="false">P177-Q177-R177</f>
        <v>382514.33</v>
      </c>
    </row>
    <row r="178" s="1" customFormat="true" ht="80.25" hidden="false" customHeight="true" outlineLevel="0" collapsed="false">
      <c r="B178" s="18" t="s">
        <v>632</v>
      </c>
      <c r="C178" s="18"/>
      <c r="D178" s="18" t="s">
        <v>633</v>
      </c>
      <c r="E178" s="18"/>
      <c r="F178" s="18"/>
      <c r="G178" s="18"/>
      <c r="H178" s="18"/>
      <c r="I178" s="18"/>
      <c r="J178" s="18"/>
      <c r="K178" s="18"/>
      <c r="L178" s="18"/>
      <c r="M178" s="18"/>
      <c r="N178" s="18"/>
      <c r="O178" s="18"/>
      <c r="P178" s="48" t="n">
        <f aca="false">SUM(P179:P184)</f>
        <v>2580012.04</v>
      </c>
      <c r="Q178" s="48" t="n">
        <f aca="false">SUM(Q179:Q184)</f>
        <v>2192956.21</v>
      </c>
      <c r="R178" s="48" t="n">
        <f aca="false">SUM(R179:R184)</f>
        <v>0</v>
      </c>
      <c r="S178" s="48" t="n">
        <f aca="false">SUM(S179:S184)</f>
        <v>387055.83</v>
      </c>
    </row>
    <row r="179" s="1" customFormat="true" ht="77.25" hidden="false" customHeight="true" outlineLevel="0" collapsed="false">
      <c r="B179" s="32" t="s">
        <v>634</v>
      </c>
      <c r="C179" s="32" t="s">
        <v>635</v>
      </c>
      <c r="D179" s="22" t="s">
        <v>636</v>
      </c>
      <c r="E179" s="22" t="s">
        <v>109</v>
      </c>
      <c r="F179" s="22" t="s">
        <v>619</v>
      </c>
      <c r="G179" s="22" t="s">
        <v>110</v>
      </c>
      <c r="H179" s="22" t="s">
        <v>637</v>
      </c>
      <c r="I179" s="32" t="s">
        <v>41</v>
      </c>
      <c r="J179" s="32" t="s">
        <v>42</v>
      </c>
      <c r="K179" s="63" t="s">
        <v>43</v>
      </c>
      <c r="L179" s="63" t="s">
        <v>43</v>
      </c>
      <c r="M179" s="63" t="s">
        <v>43</v>
      </c>
      <c r="N179" s="35" t="s">
        <v>638</v>
      </c>
      <c r="O179" s="35" t="n">
        <v>2020</v>
      </c>
      <c r="P179" s="24" t="n">
        <v>431079.82</v>
      </c>
      <c r="Q179" s="24" t="n">
        <v>366417.84</v>
      </c>
      <c r="R179" s="24" t="n">
        <v>0</v>
      </c>
      <c r="S179" s="22" t="n">
        <f aca="false">P179-Q179-R179</f>
        <v>64661.98</v>
      </c>
    </row>
    <row r="180" s="1" customFormat="true" ht="72.75" hidden="false" customHeight="true" outlineLevel="0" collapsed="false">
      <c r="B180" s="32" t="s">
        <v>639</v>
      </c>
      <c r="C180" s="32" t="s">
        <v>640</v>
      </c>
      <c r="D180" s="24" t="s">
        <v>641</v>
      </c>
      <c r="E180" s="24" t="s">
        <v>116</v>
      </c>
      <c r="F180" s="24" t="s">
        <v>619</v>
      </c>
      <c r="G180" s="24" t="s">
        <v>183</v>
      </c>
      <c r="H180" s="24" t="s">
        <v>637</v>
      </c>
      <c r="I180" s="32" t="s">
        <v>41</v>
      </c>
      <c r="J180" s="32" t="s">
        <v>42</v>
      </c>
      <c r="K180" s="63" t="s">
        <v>43</v>
      </c>
      <c r="L180" s="63" t="s">
        <v>43</v>
      </c>
      <c r="M180" s="63" t="s">
        <v>43</v>
      </c>
      <c r="N180" s="35" t="s">
        <v>638</v>
      </c>
      <c r="O180" s="35" t="n">
        <v>2020</v>
      </c>
      <c r="P180" s="24" t="n">
        <v>429341.5</v>
      </c>
      <c r="Q180" s="24" t="n">
        <v>364940.27</v>
      </c>
      <c r="R180" s="24" t="n">
        <v>0</v>
      </c>
      <c r="S180" s="22" t="n">
        <f aca="false">P180-Q180-R180</f>
        <v>64401.23</v>
      </c>
      <c r="Y180" s="26"/>
      <c r="Z180" s="26"/>
    </row>
    <row r="181" s="1" customFormat="true" ht="66" hidden="false" customHeight="true" outlineLevel="0" collapsed="false">
      <c r="B181" s="32" t="s">
        <v>642</v>
      </c>
      <c r="C181" s="32" t="s">
        <v>643</v>
      </c>
      <c r="D181" s="22" t="s">
        <v>644</v>
      </c>
      <c r="E181" s="22" t="s">
        <v>37</v>
      </c>
      <c r="F181" s="22" t="s">
        <v>619</v>
      </c>
      <c r="G181" s="22" t="s">
        <v>48</v>
      </c>
      <c r="H181" s="22" t="s">
        <v>637</v>
      </c>
      <c r="I181" s="32" t="s">
        <v>41</v>
      </c>
      <c r="J181" s="63" t="s">
        <v>43</v>
      </c>
      <c r="K181" s="63" t="s">
        <v>43</v>
      </c>
      <c r="L181" s="63" t="s">
        <v>43</v>
      </c>
      <c r="M181" s="63" t="s">
        <v>43</v>
      </c>
      <c r="N181" s="35" t="s">
        <v>638</v>
      </c>
      <c r="O181" s="35" t="n">
        <v>2019</v>
      </c>
      <c r="P181" s="24" t="n">
        <v>301122.82</v>
      </c>
      <c r="Q181" s="24" t="n">
        <v>255954.39</v>
      </c>
      <c r="R181" s="24" t="n">
        <v>0</v>
      </c>
      <c r="S181" s="22" t="n">
        <f aca="false">P181-Q181-R181</f>
        <v>45168.43</v>
      </c>
    </row>
    <row r="182" s="1" customFormat="true" ht="130.5" hidden="false" customHeight="true" outlineLevel="0" collapsed="false">
      <c r="B182" s="32" t="s">
        <v>645</v>
      </c>
      <c r="C182" s="32" t="s">
        <v>646</v>
      </c>
      <c r="D182" s="22" t="s">
        <v>647</v>
      </c>
      <c r="E182" s="22" t="s">
        <v>66</v>
      </c>
      <c r="F182" s="22" t="s">
        <v>619</v>
      </c>
      <c r="G182" s="22" t="s">
        <v>67</v>
      </c>
      <c r="H182" s="22" t="s">
        <v>637</v>
      </c>
      <c r="I182" s="32" t="s">
        <v>41</v>
      </c>
      <c r="J182" s="63" t="s">
        <v>43</v>
      </c>
      <c r="K182" s="63" t="s">
        <v>43</v>
      </c>
      <c r="L182" s="63" t="s">
        <v>43</v>
      </c>
      <c r="M182" s="63" t="s">
        <v>43</v>
      </c>
      <c r="N182" s="35" t="s">
        <v>638</v>
      </c>
      <c r="O182" s="35" t="n">
        <v>2019</v>
      </c>
      <c r="P182" s="24" t="n">
        <v>577222.22</v>
      </c>
      <c r="Q182" s="24" t="n">
        <v>490585</v>
      </c>
      <c r="R182" s="24" t="n">
        <v>0</v>
      </c>
      <c r="S182" s="22" t="n">
        <f aca="false">P182-Q182-R182</f>
        <v>86637.22</v>
      </c>
    </row>
    <row r="183" s="1" customFormat="true" ht="127.5" hidden="false" customHeight="true" outlineLevel="0" collapsed="false">
      <c r="B183" s="32" t="s">
        <v>648</v>
      </c>
      <c r="C183" s="32" t="s">
        <v>649</v>
      </c>
      <c r="D183" s="22" t="s">
        <v>650</v>
      </c>
      <c r="E183" s="22" t="s">
        <v>163</v>
      </c>
      <c r="F183" s="22" t="s">
        <v>619</v>
      </c>
      <c r="G183" s="22" t="s">
        <v>164</v>
      </c>
      <c r="H183" s="22" t="s">
        <v>637</v>
      </c>
      <c r="I183" s="32" t="s">
        <v>41</v>
      </c>
      <c r="J183" s="63" t="s">
        <v>43</v>
      </c>
      <c r="K183" s="63" t="s">
        <v>43</v>
      </c>
      <c r="L183" s="63" t="s">
        <v>43</v>
      </c>
      <c r="M183" s="63" t="s">
        <v>43</v>
      </c>
      <c r="N183" s="35" t="s">
        <v>638</v>
      </c>
      <c r="O183" s="35" t="n">
        <v>2019</v>
      </c>
      <c r="P183" s="24" t="n">
        <v>344844.84</v>
      </c>
      <c r="Q183" s="24" t="n">
        <v>293118</v>
      </c>
      <c r="R183" s="24" t="n">
        <v>0</v>
      </c>
      <c r="S183" s="22" t="n">
        <f aca="false">P183-Q183-R183</f>
        <v>51726.84</v>
      </c>
    </row>
    <row r="184" s="1" customFormat="true" ht="105.75" hidden="false" customHeight="true" outlineLevel="0" collapsed="false">
      <c r="B184" s="32" t="s">
        <v>651</v>
      </c>
      <c r="C184" s="32" t="s">
        <v>652</v>
      </c>
      <c r="D184" s="24" t="s">
        <v>653</v>
      </c>
      <c r="E184" s="24" t="s">
        <v>123</v>
      </c>
      <c r="F184" s="24" t="s">
        <v>619</v>
      </c>
      <c r="G184" s="24" t="s">
        <v>124</v>
      </c>
      <c r="H184" s="24" t="s">
        <v>637</v>
      </c>
      <c r="I184" s="32" t="s">
        <v>41</v>
      </c>
      <c r="J184" s="63" t="s">
        <v>43</v>
      </c>
      <c r="K184" s="63" t="s">
        <v>43</v>
      </c>
      <c r="L184" s="63" t="s">
        <v>43</v>
      </c>
      <c r="M184" s="63" t="s">
        <v>43</v>
      </c>
      <c r="N184" s="35" t="s">
        <v>654</v>
      </c>
      <c r="O184" s="35" t="n">
        <v>2019</v>
      </c>
      <c r="P184" s="24" t="n">
        <v>496400.84</v>
      </c>
      <c r="Q184" s="24" t="n">
        <v>421940.71</v>
      </c>
      <c r="R184" s="24" t="n">
        <v>0</v>
      </c>
      <c r="S184" s="24" t="n">
        <f aca="false">P184-Q184-R184</f>
        <v>74460.13</v>
      </c>
    </row>
    <row r="185" s="1" customFormat="true" ht="219" hidden="false" customHeight="true" outlineLevel="0" collapsed="false">
      <c r="B185" s="17" t="s">
        <v>655</v>
      </c>
      <c r="C185" s="17"/>
      <c r="D185" s="17" t="s">
        <v>656</v>
      </c>
      <c r="E185" s="17"/>
      <c r="F185" s="17"/>
      <c r="G185" s="17"/>
      <c r="H185" s="17"/>
      <c r="I185" s="17"/>
      <c r="J185" s="17"/>
      <c r="K185" s="17"/>
      <c r="L185" s="17"/>
      <c r="M185" s="17"/>
      <c r="N185" s="17"/>
      <c r="O185" s="17"/>
      <c r="P185" s="47"/>
      <c r="Q185" s="47"/>
      <c r="R185" s="47"/>
      <c r="S185" s="47"/>
    </row>
    <row r="186" s="1" customFormat="true" ht="72.75" hidden="false" customHeight="true" outlineLevel="0" collapsed="false">
      <c r="B186" s="18" t="s">
        <v>657</v>
      </c>
      <c r="C186" s="18"/>
      <c r="D186" s="18" t="s">
        <v>658</v>
      </c>
      <c r="E186" s="18"/>
      <c r="F186" s="18"/>
      <c r="G186" s="18"/>
      <c r="H186" s="18"/>
      <c r="I186" s="18"/>
      <c r="J186" s="18"/>
      <c r="K186" s="18"/>
      <c r="L186" s="18"/>
      <c r="M186" s="18"/>
      <c r="N186" s="18"/>
      <c r="O186" s="18"/>
      <c r="P186" s="48" t="n">
        <f aca="false">SUM(P187:P192)</f>
        <v>5751536.04</v>
      </c>
      <c r="Q186" s="48" t="n">
        <f aca="false">SUM(Q187:Q192)</f>
        <v>4766852.66</v>
      </c>
      <c r="R186" s="48" t="n">
        <f aca="false">SUM(R187:R192)</f>
        <v>600000</v>
      </c>
      <c r="S186" s="48" t="n">
        <f aca="false">SUM(S187:S192)</f>
        <v>384683.38</v>
      </c>
    </row>
    <row r="187" s="1" customFormat="true" ht="78" hidden="false" customHeight="true" outlineLevel="0" collapsed="false">
      <c r="B187" s="32" t="s">
        <v>659</v>
      </c>
      <c r="C187" s="32" t="s">
        <v>660</v>
      </c>
      <c r="D187" s="24" t="s">
        <v>661</v>
      </c>
      <c r="E187" s="24" t="s">
        <v>109</v>
      </c>
      <c r="F187" s="24" t="s">
        <v>263</v>
      </c>
      <c r="G187" s="24" t="s">
        <v>110</v>
      </c>
      <c r="H187" s="24" t="s">
        <v>662</v>
      </c>
      <c r="I187" s="32" t="s">
        <v>41</v>
      </c>
      <c r="J187" s="32" t="s">
        <v>42</v>
      </c>
      <c r="K187" s="63" t="s">
        <v>43</v>
      </c>
      <c r="L187" s="63" t="s">
        <v>43</v>
      </c>
      <c r="M187" s="63" t="s">
        <v>43</v>
      </c>
      <c r="N187" s="35" t="s">
        <v>112</v>
      </c>
      <c r="O187" s="35" t="n">
        <v>2018</v>
      </c>
      <c r="P187" s="24" t="n">
        <v>70588</v>
      </c>
      <c r="Q187" s="27" t="n">
        <v>59999.8</v>
      </c>
      <c r="R187" s="24" t="n">
        <v>0</v>
      </c>
      <c r="S187" s="22" t="n">
        <f aca="false">P187-Q187-R187</f>
        <v>10588.2</v>
      </c>
    </row>
    <row r="188" s="1" customFormat="true" ht="80.25" hidden="false" customHeight="true" outlineLevel="0" collapsed="false">
      <c r="B188" s="32" t="s">
        <v>663</v>
      </c>
      <c r="C188" s="32" t="s">
        <v>664</v>
      </c>
      <c r="D188" s="22" t="s">
        <v>665</v>
      </c>
      <c r="E188" s="22" t="s">
        <v>666</v>
      </c>
      <c r="F188" s="22" t="s">
        <v>263</v>
      </c>
      <c r="G188" s="22" t="s">
        <v>164</v>
      </c>
      <c r="H188" s="22" t="s">
        <v>662</v>
      </c>
      <c r="I188" s="32" t="s">
        <v>41</v>
      </c>
      <c r="J188" s="32" t="s">
        <v>42</v>
      </c>
      <c r="K188" s="63" t="s">
        <v>43</v>
      </c>
      <c r="L188" s="63" t="s">
        <v>43</v>
      </c>
      <c r="M188" s="63" t="s">
        <v>43</v>
      </c>
      <c r="N188" s="35" t="s">
        <v>97</v>
      </c>
      <c r="O188" s="35" t="n">
        <v>2020</v>
      </c>
      <c r="P188" s="24" t="n">
        <v>589242.18</v>
      </c>
      <c r="Q188" s="24" t="n">
        <v>420000</v>
      </c>
      <c r="R188" s="24" t="n">
        <v>0</v>
      </c>
      <c r="S188" s="22" t="n">
        <f aca="false">P188-Q188-R188</f>
        <v>169242.18</v>
      </c>
    </row>
    <row r="189" s="1" customFormat="true" ht="98.25" hidden="false" customHeight="true" outlineLevel="0" collapsed="false">
      <c r="B189" s="32" t="s">
        <v>667</v>
      </c>
      <c r="C189" s="32" t="s">
        <v>668</v>
      </c>
      <c r="D189" s="24" t="s">
        <v>669</v>
      </c>
      <c r="E189" s="24" t="s">
        <v>66</v>
      </c>
      <c r="F189" s="24" t="s">
        <v>263</v>
      </c>
      <c r="G189" s="24" t="s">
        <v>67</v>
      </c>
      <c r="H189" s="24" t="s">
        <v>662</v>
      </c>
      <c r="I189" s="32" t="s">
        <v>41</v>
      </c>
      <c r="J189" s="32" t="s">
        <v>42</v>
      </c>
      <c r="K189" s="63" t="s">
        <v>43</v>
      </c>
      <c r="L189" s="63" t="s">
        <v>43</v>
      </c>
      <c r="M189" s="63" t="s">
        <v>43</v>
      </c>
      <c r="N189" s="35" t="s">
        <v>112</v>
      </c>
      <c r="O189" s="35" t="n">
        <v>2018</v>
      </c>
      <c r="P189" s="24" t="n">
        <v>263922.88</v>
      </c>
      <c r="Q189" s="24" t="n">
        <v>224334.44</v>
      </c>
      <c r="R189" s="24" t="n">
        <v>0</v>
      </c>
      <c r="S189" s="22" t="n">
        <f aca="false">P189-Q189-R189</f>
        <v>39588.44</v>
      </c>
    </row>
    <row r="190" s="1" customFormat="true" ht="90" hidden="false" customHeight="true" outlineLevel="0" collapsed="false">
      <c r="B190" s="32" t="s">
        <v>670</v>
      </c>
      <c r="C190" s="32" t="s">
        <v>671</v>
      </c>
      <c r="D190" s="24" t="s">
        <v>672</v>
      </c>
      <c r="E190" s="24" t="s">
        <v>673</v>
      </c>
      <c r="F190" s="24" t="s">
        <v>263</v>
      </c>
      <c r="G190" s="24" t="s">
        <v>183</v>
      </c>
      <c r="H190" s="24" t="s">
        <v>662</v>
      </c>
      <c r="I190" s="32" t="s">
        <v>41</v>
      </c>
      <c r="J190" s="32" t="s">
        <v>42</v>
      </c>
      <c r="K190" s="63" t="s">
        <v>43</v>
      </c>
      <c r="L190" s="63" t="s">
        <v>43</v>
      </c>
      <c r="M190" s="63" t="s">
        <v>43</v>
      </c>
      <c r="N190" s="35" t="s">
        <v>405</v>
      </c>
      <c r="O190" s="35" t="n">
        <v>2019</v>
      </c>
      <c r="P190" s="24" t="n">
        <v>797588.28</v>
      </c>
      <c r="Q190" s="24" t="n">
        <v>636853.67</v>
      </c>
      <c r="R190" s="24" t="n">
        <v>0</v>
      </c>
      <c r="S190" s="22" t="n">
        <f aca="false">P190-Q190-R190</f>
        <v>160734.61</v>
      </c>
    </row>
    <row r="191" s="1" customFormat="true" ht="88.5" hidden="false" customHeight="true" outlineLevel="0" collapsed="false">
      <c r="B191" s="32" t="s">
        <v>674</v>
      </c>
      <c r="C191" s="32" t="s">
        <v>675</v>
      </c>
      <c r="D191" s="24" t="s">
        <v>676</v>
      </c>
      <c r="E191" s="24" t="s">
        <v>677</v>
      </c>
      <c r="F191" s="24" t="s">
        <v>263</v>
      </c>
      <c r="G191" s="24" t="s">
        <v>678</v>
      </c>
      <c r="H191" s="24" t="s">
        <v>662</v>
      </c>
      <c r="I191" s="32" t="s">
        <v>41</v>
      </c>
      <c r="J191" s="32" t="s">
        <v>42</v>
      </c>
      <c r="K191" s="63" t="s">
        <v>43</v>
      </c>
      <c r="L191" s="63" t="s">
        <v>43</v>
      </c>
      <c r="M191" s="63" t="s">
        <v>43</v>
      </c>
      <c r="N191" s="35" t="s">
        <v>82</v>
      </c>
      <c r="O191" s="35" t="n">
        <v>2020</v>
      </c>
      <c r="P191" s="24" t="n">
        <v>4000000</v>
      </c>
      <c r="Q191" s="24" t="n">
        <v>3400000</v>
      </c>
      <c r="R191" s="24" t="n">
        <v>600000</v>
      </c>
      <c r="S191" s="22" t="n">
        <f aca="false">P191-Q191-R191</f>
        <v>0</v>
      </c>
    </row>
    <row r="192" s="1" customFormat="true" ht="90.75" hidden="false" customHeight="true" outlineLevel="0" collapsed="false">
      <c r="B192" s="32" t="s">
        <v>679</v>
      </c>
      <c r="C192" s="32" t="s">
        <v>680</v>
      </c>
      <c r="D192" s="24" t="s">
        <v>681</v>
      </c>
      <c r="E192" s="24" t="s">
        <v>682</v>
      </c>
      <c r="F192" s="22" t="s">
        <v>263</v>
      </c>
      <c r="G192" s="22" t="s">
        <v>124</v>
      </c>
      <c r="H192" s="22" t="s">
        <v>683</v>
      </c>
      <c r="I192" s="32" t="s">
        <v>41</v>
      </c>
      <c r="J192" s="32" t="s">
        <v>42</v>
      </c>
      <c r="K192" s="63" t="s">
        <v>43</v>
      </c>
      <c r="L192" s="63" t="s">
        <v>43</v>
      </c>
      <c r="M192" s="63" t="s">
        <v>43</v>
      </c>
      <c r="N192" s="35" t="s">
        <v>476</v>
      </c>
      <c r="O192" s="35" t="n">
        <v>2020</v>
      </c>
      <c r="P192" s="24" t="n">
        <v>30194.7</v>
      </c>
      <c r="Q192" s="24" t="n">
        <v>25664.75</v>
      </c>
      <c r="R192" s="24" t="n">
        <v>0</v>
      </c>
      <c r="S192" s="24" t="n">
        <v>4529.95</v>
      </c>
    </row>
    <row r="193" s="1" customFormat="true" ht="102" hidden="false" customHeight="true" outlineLevel="0" collapsed="false">
      <c r="B193" s="17" t="s">
        <v>684</v>
      </c>
      <c r="C193" s="17"/>
      <c r="D193" s="17" t="s">
        <v>685</v>
      </c>
      <c r="E193" s="17"/>
      <c r="F193" s="17"/>
      <c r="G193" s="17"/>
      <c r="H193" s="17"/>
      <c r="I193" s="17"/>
      <c r="J193" s="17"/>
      <c r="K193" s="17"/>
      <c r="L193" s="17"/>
      <c r="M193" s="17"/>
      <c r="N193" s="17"/>
      <c r="O193" s="17"/>
      <c r="P193" s="47"/>
      <c r="Q193" s="47"/>
      <c r="R193" s="47"/>
      <c r="S193" s="47"/>
    </row>
    <row r="194" s="1" customFormat="true" ht="89.25" hidden="false" customHeight="true" outlineLevel="0" collapsed="false">
      <c r="B194" s="18" t="s">
        <v>686</v>
      </c>
      <c r="C194" s="18"/>
      <c r="D194" s="18" t="s">
        <v>687</v>
      </c>
      <c r="E194" s="18"/>
      <c r="F194" s="18"/>
      <c r="G194" s="18"/>
      <c r="H194" s="18"/>
      <c r="I194" s="18"/>
      <c r="J194" s="18"/>
      <c r="K194" s="18"/>
      <c r="L194" s="18"/>
      <c r="M194" s="18"/>
      <c r="N194" s="18"/>
      <c r="O194" s="18"/>
      <c r="P194" s="48" t="n">
        <f aca="false">SUM(P195:P201)</f>
        <v>1120076.09</v>
      </c>
      <c r="Q194" s="48" t="n">
        <f aca="false">SUM(Q195:Q201)</f>
        <v>951990.68</v>
      </c>
      <c r="R194" s="48" t="n">
        <f aca="false">SUM(R195:R201)</f>
        <v>0</v>
      </c>
      <c r="S194" s="48" t="n">
        <f aca="false">SUM(S195:S201)</f>
        <v>168085.41</v>
      </c>
    </row>
    <row r="195" s="1" customFormat="true" ht="99" hidden="false" customHeight="true" outlineLevel="0" collapsed="false">
      <c r="B195" s="32" t="s">
        <v>688</v>
      </c>
      <c r="C195" s="32" t="s">
        <v>689</v>
      </c>
      <c r="D195" s="22" t="s">
        <v>690</v>
      </c>
      <c r="E195" s="22" t="s">
        <v>116</v>
      </c>
      <c r="F195" s="22" t="s">
        <v>38</v>
      </c>
      <c r="G195" s="22" t="s">
        <v>691</v>
      </c>
      <c r="H195" s="22" t="s">
        <v>692</v>
      </c>
      <c r="I195" s="32" t="s">
        <v>41</v>
      </c>
      <c r="J195" s="63" t="s">
        <v>43</v>
      </c>
      <c r="K195" s="63" t="s">
        <v>43</v>
      </c>
      <c r="L195" s="63" t="s">
        <v>43</v>
      </c>
      <c r="M195" s="63" t="s">
        <v>43</v>
      </c>
      <c r="N195" s="35" t="s">
        <v>462</v>
      </c>
      <c r="O195" s="35" t="n">
        <v>2021</v>
      </c>
      <c r="P195" s="24" t="n">
        <v>188236</v>
      </c>
      <c r="Q195" s="24" t="n">
        <v>160000</v>
      </c>
      <c r="R195" s="24" t="n">
        <v>0</v>
      </c>
      <c r="S195" s="22" t="n">
        <f aca="false">P195-Q195-R195</f>
        <v>28236</v>
      </c>
    </row>
    <row r="196" s="1" customFormat="true" ht="100.5" hidden="false" customHeight="true" outlineLevel="0" collapsed="false">
      <c r="B196" s="32" t="s">
        <v>693</v>
      </c>
      <c r="C196" s="32" t="s">
        <v>694</v>
      </c>
      <c r="D196" s="22" t="s">
        <v>695</v>
      </c>
      <c r="E196" s="22" t="s">
        <v>66</v>
      </c>
      <c r="F196" s="22" t="s">
        <v>38</v>
      </c>
      <c r="G196" s="22" t="s">
        <v>67</v>
      </c>
      <c r="H196" s="22" t="s">
        <v>692</v>
      </c>
      <c r="I196" s="32" t="s">
        <v>41</v>
      </c>
      <c r="J196" s="63" t="s">
        <v>43</v>
      </c>
      <c r="K196" s="63" t="s">
        <v>43</v>
      </c>
      <c r="L196" s="63" t="s">
        <v>43</v>
      </c>
      <c r="M196" s="63" t="s">
        <v>43</v>
      </c>
      <c r="N196" s="35" t="s">
        <v>476</v>
      </c>
      <c r="O196" s="35" t="n">
        <v>2020</v>
      </c>
      <c r="P196" s="24" t="n">
        <v>186665</v>
      </c>
      <c r="Q196" s="24" t="n">
        <v>158665</v>
      </c>
      <c r="R196" s="24" t="n">
        <v>0</v>
      </c>
      <c r="S196" s="22" t="n">
        <f aca="false">P196-Q196-R196</f>
        <v>28000</v>
      </c>
    </row>
    <row r="197" s="1" customFormat="true" ht="82.9" hidden="false" customHeight="false" outlineLevel="0" collapsed="false">
      <c r="B197" s="32" t="s">
        <v>696</v>
      </c>
      <c r="C197" s="32" t="s">
        <v>697</v>
      </c>
      <c r="D197" s="22" t="s">
        <v>698</v>
      </c>
      <c r="E197" s="22" t="s">
        <v>163</v>
      </c>
      <c r="F197" s="22" t="s">
        <v>38</v>
      </c>
      <c r="G197" s="22" t="s">
        <v>164</v>
      </c>
      <c r="H197" s="22" t="s">
        <v>692</v>
      </c>
      <c r="I197" s="32" t="s">
        <v>41</v>
      </c>
      <c r="J197" s="63" t="s">
        <v>43</v>
      </c>
      <c r="K197" s="63" t="s">
        <v>43</v>
      </c>
      <c r="L197" s="63" t="s">
        <v>43</v>
      </c>
      <c r="M197" s="63" t="s">
        <v>43</v>
      </c>
      <c r="N197" s="35" t="s">
        <v>462</v>
      </c>
      <c r="O197" s="35" t="n">
        <v>2020</v>
      </c>
      <c r="P197" s="24" t="n">
        <v>154414.52</v>
      </c>
      <c r="Q197" s="24" t="n">
        <v>131252.34</v>
      </c>
      <c r="R197" s="24" t="n">
        <v>0</v>
      </c>
      <c r="S197" s="22" t="n">
        <f aca="false">P197-Q197-R197</f>
        <v>23162.18</v>
      </c>
      <c r="AD197" s="67"/>
    </row>
    <row r="198" s="1" customFormat="true" ht="94.5" hidden="false" customHeight="false" outlineLevel="0" collapsed="false">
      <c r="B198" s="32" t="s">
        <v>699</v>
      </c>
      <c r="C198" s="32" t="s">
        <v>700</v>
      </c>
      <c r="D198" s="22" t="s">
        <v>701</v>
      </c>
      <c r="E198" s="22" t="s">
        <v>702</v>
      </c>
      <c r="F198" s="22" t="s">
        <v>38</v>
      </c>
      <c r="G198" s="22" t="s">
        <v>124</v>
      </c>
      <c r="H198" s="22" t="s">
        <v>703</v>
      </c>
      <c r="I198" s="32" t="s">
        <v>41</v>
      </c>
      <c r="J198" s="63" t="s">
        <v>43</v>
      </c>
      <c r="K198" s="63" t="s">
        <v>43</v>
      </c>
      <c r="L198" s="63" t="s">
        <v>43</v>
      </c>
      <c r="M198" s="63" t="s">
        <v>43</v>
      </c>
      <c r="N198" s="35" t="s">
        <v>704</v>
      </c>
      <c r="O198" s="35" t="n">
        <v>2019</v>
      </c>
      <c r="P198" s="24" t="n">
        <v>116373.51</v>
      </c>
      <c r="Q198" s="24" t="n">
        <v>98844.35</v>
      </c>
      <c r="R198" s="24" t="n">
        <v>0</v>
      </c>
      <c r="S198" s="22" t="n">
        <f aca="false">P198-Q198-R198</f>
        <v>17529.16</v>
      </c>
    </row>
    <row r="199" s="1" customFormat="true" ht="82.9" hidden="false" customHeight="false" outlineLevel="0" collapsed="false">
      <c r="B199" s="32" t="s">
        <v>705</v>
      </c>
      <c r="C199" s="32" t="s">
        <v>706</v>
      </c>
      <c r="D199" s="22" t="s">
        <v>707</v>
      </c>
      <c r="E199" s="22" t="s">
        <v>37</v>
      </c>
      <c r="F199" s="22" t="s">
        <v>38</v>
      </c>
      <c r="G199" s="22" t="s">
        <v>708</v>
      </c>
      <c r="H199" s="22" t="s">
        <v>703</v>
      </c>
      <c r="I199" s="32" t="s">
        <v>41</v>
      </c>
      <c r="J199" s="63" t="s">
        <v>43</v>
      </c>
      <c r="K199" s="63" t="s">
        <v>43</v>
      </c>
      <c r="L199" s="63" t="s">
        <v>43</v>
      </c>
      <c r="M199" s="63" t="s">
        <v>43</v>
      </c>
      <c r="N199" s="35" t="s">
        <v>44</v>
      </c>
      <c r="O199" s="35" t="n">
        <v>2020</v>
      </c>
      <c r="P199" s="24" t="n">
        <v>176470.59</v>
      </c>
      <c r="Q199" s="24" t="n">
        <v>150000</v>
      </c>
      <c r="R199" s="24" t="n">
        <v>0</v>
      </c>
      <c r="S199" s="22" t="n">
        <f aca="false">P199-Q199-R199</f>
        <v>26470.59</v>
      </c>
    </row>
    <row r="200" s="26" customFormat="true" ht="94.5" hidden="false" customHeight="false" outlineLevel="0" collapsed="false">
      <c r="B200" s="32" t="s">
        <v>709</v>
      </c>
      <c r="C200" s="32" t="s">
        <v>710</v>
      </c>
      <c r="D200" s="24" t="s">
        <v>711</v>
      </c>
      <c r="E200" s="24" t="s">
        <v>109</v>
      </c>
      <c r="F200" s="24" t="s">
        <v>38</v>
      </c>
      <c r="G200" s="24" t="s">
        <v>133</v>
      </c>
      <c r="H200" s="24" t="s">
        <v>703</v>
      </c>
      <c r="I200" s="32" t="s">
        <v>41</v>
      </c>
      <c r="J200" s="63" t="s">
        <v>43</v>
      </c>
      <c r="K200" s="63" t="s">
        <v>43</v>
      </c>
      <c r="L200" s="63" t="s">
        <v>43</v>
      </c>
      <c r="M200" s="63" t="s">
        <v>43</v>
      </c>
      <c r="N200" s="35" t="s">
        <v>428</v>
      </c>
      <c r="O200" s="35" t="n">
        <v>2021</v>
      </c>
      <c r="P200" s="24" t="n">
        <v>157956.47</v>
      </c>
      <c r="Q200" s="24" t="n">
        <v>134262.99</v>
      </c>
      <c r="R200" s="24" t="n">
        <v>0</v>
      </c>
      <c r="S200" s="22" t="n">
        <f aca="false">P200-Q200-R200</f>
        <v>23693.48</v>
      </c>
      <c r="T200" s="1"/>
      <c r="U200" s="1"/>
      <c r="V200" s="1"/>
      <c r="W200" s="1"/>
      <c r="X200" s="1"/>
    </row>
    <row r="201" s="1" customFormat="true" ht="82.9" hidden="false" customHeight="false" outlineLevel="0" collapsed="false">
      <c r="B201" s="32" t="s">
        <v>712</v>
      </c>
      <c r="C201" s="32" t="s">
        <v>713</v>
      </c>
      <c r="D201" s="22" t="s">
        <v>714</v>
      </c>
      <c r="E201" s="22" t="s">
        <v>123</v>
      </c>
      <c r="F201" s="22" t="s">
        <v>38</v>
      </c>
      <c r="G201" s="22" t="s">
        <v>124</v>
      </c>
      <c r="H201" s="22" t="s">
        <v>703</v>
      </c>
      <c r="I201" s="32" t="s">
        <v>41</v>
      </c>
      <c r="J201" s="63" t="s">
        <v>43</v>
      </c>
      <c r="K201" s="63" t="s">
        <v>43</v>
      </c>
      <c r="L201" s="63" t="s">
        <v>43</v>
      </c>
      <c r="M201" s="63" t="s">
        <v>43</v>
      </c>
      <c r="N201" s="35" t="s">
        <v>191</v>
      </c>
      <c r="O201" s="35" t="n">
        <v>2022</v>
      </c>
      <c r="P201" s="24" t="n">
        <f aca="false">Q201+R201+S201</f>
        <v>139960</v>
      </c>
      <c r="Q201" s="24" t="n">
        <v>118966</v>
      </c>
      <c r="R201" s="24" t="n">
        <v>0</v>
      </c>
      <c r="S201" s="22" t="n">
        <v>20994</v>
      </c>
    </row>
    <row r="202" s="68" customFormat="true" ht="13.8" hidden="false" customHeight="false" outlineLevel="0" collapsed="false">
      <c r="B202" s="69"/>
      <c r="P202" s="70"/>
      <c r="Q202" s="70"/>
      <c r="R202" s="70"/>
      <c r="S202" s="70"/>
    </row>
    <row r="212" customFormat="false" ht="15" hidden="true" customHeight="false" outlineLevel="0" collapsed="false">
      <c r="B212" s="0" t="s">
        <v>715</v>
      </c>
      <c r="P212" s="71" t="n">
        <f aca="false">SUBTOTAL(9,P9:P201)</f>
        <v>169492016.94</v>
      </c>
      <c r="Q212" s="71" t="n">
        <f aca="false">SUBTOTAL(9,Q9:Q201)</f>
        <v>116412510.8</v>
      </c>
      <c r="R212" s="71" t="n">
        <f aca="false">SUBTOTAL(9,R9:R201)</f>
        <v>4309842.98</v>
      </c>
      <c r="S212" s="71" t="n">
        <f aca="false">SUBTOTAL(9,S9:S201)</f>
        <v>48769663.16</v>
      </c>
    </row>
  </sheetData>
  <autoFilter ref="B7:S62"/>
  <mergeCells count="3">
    <mergeCell ref="B6:M6"/>
    <mergeCell ref="N6:O6"/>
    <mergeCell ref="P6:S6"/>
  </mergeCells>
  <printOptions headings="false" gridLines="false" gridLinesSet="true" horizontalCentered="false" verticalCentered="false"/>
  <pageMargins left="0.25" right="0.25" top="0.75" bottom="0.75" header="0.511805555555555" footer="0.511805555555555"/>
  <pageSetup paperSize="8"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B1:AG2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8" topLeftCell="A9" activePane="bottomLeft" state="frozen"/>
      <selection pane="topLeft" activeCell="A1" activeCellId="0" sqref="A1"/>
      <selection pane="bottomLeft" activeCell="A8" activeCellId="0" sqref="8:202"/>
    </sheetView>
  </sheetViews>
  <sheetFormatPr defaultColWidth="9.15625" defaultRowHeight="15" zeroHeight="false" outlineLevelRow="0" outlineLevelCol="0"/>
  <cols>
    <col collapsed="false" customWidth="true" hidden="false" outlineLevel="0" max="1" min="1" style="0" width="4.43"/>
    <col collapsed="false" customWidth="true" hidden="false" outlineLevel="0" max="2" min="2" style="0" width="7.57"/>
    <col collapsed="false" customWidth="true" hidden="false" outlineLevel="0" max="4" min="4" style="0" width="14.01"/>
    <col collapsed="false" customWidth="true" hidden="false" outlineLevel="0" max="5" min="5" style="0" width="10.14"/>
    <col collapsed="false" customWidth="true" hidden="false" outlineLevel="0" max="6" min="6" style="0" width="11.86"/>
    <col collapsed="false" customWidth="true" hidden="false" outlineLevel="0" max="7" min="7" style="0" width="11.99"/>
    <col collapsed="false" customWidth="true" hidden="false" outlineLevel="0" max="9" min="9" style="0" width="11.57"/>
    <col collapsed="false" customWidth="true" hidden="false" outlineLevel="0" max="10" min="10" style="0" width="12.71"/>
    <col collapsed="false" customWidth="true" hidden="false" outlineLevel="0" max="12" min="12" style="0" width="11.57"/>
    <col collapsed="false" customWidth="true" hidden="false" outlineLevel="0" max="13" min="13" style="0" width="12.57"/>
    <col collapsed="false" customWidth="true" hidden="false" outlineLevel="0" max="15" min="15" style="0" width="12.14"/>
    <col collapsed="false" customWidth="true" hidden="false" outlineLevel="0" max="16" min="16" style="0" width="12.29"/>
    <col collapsed="false" customWidth="true" hidden="false" outlineLevel="0" max="18" min="18" style="0" width="11.42"/>
    <col collapsed="false" customWidth="true" hidden="false" outlineLevel="0" max="19" min="19" style="0" width="11.57"/>
    <col collapsed="false" customWidth="true" hidden="false" outlineLevel="0" max="22" min="21" style="0" width="11.71"/>
  </cols>
  <sheetData>
    <row r="1" customFormat="false" ht="15.75" hidden="false" customHeight="true" outlineLevel="0" collapsed="false">
      <c r="R1" s="3"/>
      <c r="S1" s="3"/>
      <c r="T1" s="3" t="s">
        <v>0</v>
      </c>
    </row>
    <row r="2" customFormat="false" ht="15.75" hidden="false" customHeight="false" outlineLevel="0" collapsed="false">
      <c r="R2" s="5"/>
      <c r="S2" s="5"/>
      <c r="T2" s="5" t="s">
        <v>1</v>
      </c>
    </row>
    <row r="3" customFormat="false" ht="15.75" hidden="false" customHeight="false" outlineLevel="0" collapsed="false">
      <c r="R3" s="5"/>
      <c r="S3" s="5"/>
      <c r="T3" s="5" t="s">
        <v>2</v>
      </c>
    </row>
    <row r="4" customFormat="false" ht="15.75" hidden="false" customHeight="false" outlineLevel="0" collapsed="false">
      <c r="R4" s="5"/>
      <c r="S4" s="5"/>
      <c r="T4" s="5"/>
    </row>
    <row r="5" customFormat="false" ht="15.75" hidden="false" customHeight="false" outlineLevel="0" collapsed="false">
      <c r="B5" s="6" t="s">
        <v>3</v>
      </c>
      <c r="D5" s="1"/>
      <c r="E5" s="1"/>
      <c r="F5" s="1"/>
      <c r="G5" s="1"/>
      <c r="H5" s="1"/>
      <c r="I5" s="1"/>
      <c r="K5" s="4"/>
      <c r="L5" s="4"/>
      <c r="M5" s="4"/>
      <c r="O5" s="4"/>
      <c r="P5" s="4"/>
      <c r="Q5" s="4"/>
    </row>
    <row r="6" customFormat="false" ht="15.75" hidden="false" customHeight="true" outlineLevel="0" collapsed="false">
      <c r="B6" s="6" t="s">
        <v>716</v>
      </c>
    </row>
    <row r="7" customFormat="false" ht="32.25" hidden="false" customHeight="true" outlineLevel="0" collapsed="false">
      <c r="B7" s="72" t="s">
        <v>8</v>
      </c>
      <c r="C7" s="72" t="s">
        <v>717</v>
      </c>
      <c r="D7" s="72" t="s">
        <v>10</v>
      </c>
      <c r="E7" s="73" t="s">
        <v>718</v>
      </c>
      <c r="F7" s="73"/>
      <c r="G7" s="73"/>
      <c r="H7" s="73"/>
      <c r="I7" s="73"/>
      <c r="J7" s="73"/>
      <c r="K7" s="73"/>
      <c r="L7" s="73"/>
      <c r="M7" s="73"/>
      <c r="N7" s="73"/>
      <c r="O7" s="73"/>
      <c r="P7" s="73"/>
      <c r="Q7" s="73"/>
      <c r="R7" s="73"/>
      <c r="S7" s="73"/>
      <c r="T7" s="73"/>
      <c r="U7" s="73"/>
      <c r="V7" s="73"/>
    </row>
    <row r="8" customFormat="false" ht="36.75" hidden="false" customHeight="true" outlineLevel="0" collapsed="false">
      <c r="B8" s="72"/>
      <c r="C8" s="72"/>
      <c r="D8" s="72"/>
      <c r="E8" s="72" t="s">
        <v>719</v>
      </c>
      <c r="F8" s="72" t="s">
        <v>720</v>
      </c>
      <c r="G8" s="72" t="s">
        <v>721</v>
      </c>
      <c r="H8" s="72" t="s">
        <v>722</v>
      </c>
      <c r="I8" s="72" t="s">
        <v>723</v>
      </c>
      <c r="J8" s="72" t="s">
        <v>724</v>
      </c>
      <c r="K8" s="72" t="s">
        <v>725</v>
      </c>
      <c r="L8" s="72" t="s">
        <v>726</v>
      </c>
      <c r="M8" s="72" t="s">
        <v>727</v>
      </c>
      <c r="N8" s="72" t="s">
        <v>728</v>
      </c>
      <c r="O8" s="72" t="s">
        <v>729</v>
      </c>
      <c r="P8" s="72" t="s">
        <v>730</v>
      </c>
      <c r="Q8" s="72" t="s">
        <v>731</v>
      </c>
      <c r="R8" s="72" t="s">
        <v>732</v>
      </c>
      <c r="S8" s="72" t="s">
        <v>733</v>
      </c>
      <c r="T8" s="72" t="s">
        <v>734</v>
      </c>
      <c r="U8" s="72" t="s">
        <v>735</v>
      </c>
      <c r="V8" s="72" t="s">
        <v>736</v>
      </c>
    </row>
    <row r="9" customFormat="false" ht="63.75" hidden="false" customHeight="false" outlineLevel="0" collapsed="false">
      <c r="B9" s="13" t="s">
        <v>26</v>
      </c>
      <c r="C9" s="13"/>
      <c r="D9" s="13" t="s">
        <v>27</v>
      </c>
      <c r="E9" s="74"/>
      <c r="F9" s="74"/>
      <c r="G9" s="74"/>
      <c r="H9" s="74"/>
      <c r="I9" s="74"/>
      <c r="J9" s="74"/>
      <c r="K9" s="74"/>
      <c r="L9" s="74"/>
      <c r="M9" s="74"/>
      <c r="N9" s="65"/>
      <c r="O9" s="65"/>
      <c r="P9" s="74"/>
      <c r="Q9" s="74"/>
      <c r="R9" s="74"/>
      <c r="S9" s="74"/>
      <c r="T9" s="74"/>
      <c r="U9" s="74"/>
      <c r="V9" s="74"/>
      <c r="W9" s="1"/>
      <c r="X9" s="1"/>
      <c r="Y9" s="1"/>
    </row>
    <row r="10" customFormat="false" ht="191.25" hidden="false" customHeight="true" outlineLevel="0" collapsed="false">
      <c r="B10" s="15" t="s">
        <v>28</v>
      </c>
      <c r="C10" s="15"/>
      <c r="D10" s="15" t="s">
        <v>29</v>
      </c>
      <c r="E10" s="15"/>
      <c r="F10" s="15"/>
      <c r="G10" s="15"/>
      <c r="H10" s="15"/>
      <c r="I10" s="15"/>
      <c r="J10" s="15"/>
      <c r="K10" s="15"/>
      <c r="L10" s="15"/>
      <c r="M10" s="15"/>
      <c r="N10" s="15"/>
      <c r="O10" s="15"/>
      <c r="P10" s="15"/>
      <c r="Q10" s="15"/>
      <c r="R10" s="15"/>
      <c r="S10" s="15"/>
      <c r="T10" s="15"/>
      <c r="U10" s="15"/>
      <c r="V10" s="15"/>
      <c r="W10" s="1"/>
      <c r="X10" s="1"/>
      <c r="Y10" s="1"/>
    </row>
    <row r="11" customFormat="false" ht="120" hidden="false" customHeight="true" outlineLevel="0" collapsed="false">
      <c r="B11" s="16" t="s">
        <v>30</v>
      </c>
      <c r="C11" s="17"/>
      <c r="D11" s="17" t="s">
        <v>31</v>
      </c>
      <c r="E11" s="17"/>
      <c r="F11" s="17"/>
      <c r="G11" s="16"/>
      <c r="H11" s="17"/>
      <c r="I11" s="17"/>
      <c r="J11" s="17"/>
      <c r="K11" s="16"/>
      <c r="L11" s="17"/>
      <c r="M11" s="17"/>
      <c r="N11" s="17"/>
      <c r="O11" s="16"/>
      <c r="P11" s="17"/>
      <c r="Q11" s="17"/>
      <c r="R11" s="17"/>
      <c r="S11" s="16"/>
      <c r="T11" s="17"/>
      <c r="U11" s="17"/>
      <c r="V11" s="17"/>
      <c r="W11" s="1"/>
      <c r="X11" s="1"/>
      <c r="Y11" s="1"/>
    </row>
    <row r="12" customFormat="false" ht="54" hidden="false" customHeight="true" outlineLevel="0" collapsed="false">
      <c r="B12" s="18" t="s">
        <v>32</v>
      </c>
      <c r="C12" s="18"/>
      <c r="D12" s="75" t="s">
        <v>33</v>
      </c>
      <c r="E12" s="18"/>
      <c r="F12" s="18"/>
      <c r="G12" s="18"/>
      <c r="H12" s="18"/>
      <c r="I12" s="18"/>
      <c r="J12" s="18"/>
      <c r="K12" s="18"/>
      <c r="L12" s="18"/>
      <c r="M12" s="18"/>
      <c r="N12" s="18"/>
      <c r="O12" s="18"/>
      <c r="P12" s="18"/>
      <c r="Q12" s="18"/>
      <c r="R12" s="18"/>
      <c r="S12" s="18"/>
      <c r="T12" s="18"/>
      <c r="U12" s="18"/>
      <c r="V12" s="18"/>
      <c r="W12" s="76" t="s">
        <v>119</v>
      </c>
      <c r="X12" s="76" t="s">
        <v>737</v>
      </c>
      <c r="Y12" s="1"/>
    </row>
    <row r="13" customFormat="false" ht="89.25" hidden="false" customHeight="false" outlineLevel="0" collapsed="false">
      <c r="B13" s="32" t="str">
        <f aca="false">'[1]1 lentelė'!B13</f>
        <v>1.1.1.1.1</v>
      </c>
      <c r="C13" s="32" t="str">
        <f aca="false">'[1]1 lentelė'!C13</f>
        <v>R099905-342900-1101</v>
      </c>
      <c r="D13" s="32" t="str">
        <f aca="false">'[1]1 lentelė'!D13</f>
        <v>Anykščių miesto viešųjų erdvių sistemos pertvarkymas (I etapas)</v>
      </c>
      <c r="E13" s="24" t="s">
        <v>738</v>
      </c>
      <c r="F13" s="24" t="s">
        <v>739</v>
      </c>
      <c r="G13" s="24" t="n">
        <v>6826.23</v>
      </c>
      <c r="H13" s="24" t="s">
        <v>740</v>
      </c>
      <c r="I13" s="24" t="s">
        <v>741</v>
      </c>
      <c r="J13" s="24" t="n">
        <v>844.65</v>
      </c>
      <c r="K13" s="22"/>
      <c r="L13" s="22"/>
      <c r="M13" s="22"/>
      <c r="N13" s="34"/>
      <c r="O13" s="34"/>
      <c r="P13" s="22"/>
      <c r="Q13" s="77"/>
      <c r="R13" s="77"/>
      <c r="S13" s="77"/>
      <c r="T13" s="77"/>
      <c r="U13" s="77"/>
      <c r="V13" s="77"/>
      <c r="W13" s="58" t="n">
        <f aca="false">SUMIF(Q:Q,"P.B.238",S:S)</f>
        <v>0</v>
      </c>
      <c r="X13" s="60" t="n">
        <f aca="false">S13+T13+U13+V13+W13</f>
        <v>0</v>
      </c>
      <c r="Y13" s="1"/>
    </row>
    <row r="14" customFormat="false" ht="69.75" hidden="false" customHeight="true" outlineLevel="0" collapsed="false">
      <c r="B14" s="32" t="str">
        <f aca="false">'[1]1 lentelė'!B14</f>
        <v>1.1.1.1.2</v>
      </c>
      <c r="C14" s="32" t="str">
        <f aca="false">'[1]1 lentelė'!C14</f>
        <v>R099905-280000-1102</v>
      </c>
      <c r="D14" s="32" t="str">
        <f aca="false">'[1]1 lentelė'!D14</f>
        <v>Anykščių miesto viešųjų erdvių sistemos pertvarkymas (II etapas) </v>
      </c>
      <c r="E14" s="24" t="s">
        <v>738</v>
      </c>
      <c r="F14" s="24" t="s">
        <v>739</v>
      </c>
      <c r="G14" s="24" t="n">
        <v>5766</v>
      </c>
      <c r="H14" s="24"/>
      <c r="I14" s="24"/>
      <c r="J14" s="24"/>
      <c r="K14" s="22"/>
      <c r="L14" s="22"/>
      <c r="M14" s="22"/>
      <c r="N14" s="34"/>
      <c r="O14" s="34"/>
      <c r="P14" s="22"/>
      <c r="Q14" s="77"/>
      <c r="R14" s="77"/>
      <c r="S14" s="77"/>
      <c r="T14" s="77"/>
      <c r="U14" s="77"/>
      <c r="V14" s="77"/>
      <c r="W14" s="58" t="n">
        <f aca="false">SUMIF(Q:Q,"P.B.235",S:S)</f>
        <v>0</v>
      </c>
      <c r="X14" s="60" t="n">
        <f aca="false">S14+T14+U14+V14+W14</f>
        <v>0</v>
      </c>
      <c r="Y14" s="1"/>
    </row>
    <row r="15" customFormat="false" ht="84" hidden="false" customHeight="true" outlineLevel="0" collapsed="false">
      <c r="B15" s="32" t="str">
        <f aca="false">'[1]1 lentelė'!B15</f>
        <v>1.1.1.1.3</v>
      </c>
      <c r="C15" s="32" t="str">
        <f aca="false">'[1]1 lentelė'!C15</f>
        <v>R099905-320000-1103</v>
      </c>
      <c r="D15" s="32" t="str">
        <f aca="false">'[1]1 lentelė'!D15</f>
        <v>Bendruomeninės aktyvaus laisvalaikio infrastruktūros įrengimas Anykščių mieste  </v>
      </c>
      <c r="E15" s="24" t="s">
        <v>738</v>
      </c>
      <c r="F15" s="24" t="s">
        <v>739</v>
      </c>
      <c r="G15" s="24" t="n">
        <v>98827</v>
      </c>
      <c r="H15" s="24"/>
      <c r="I15" s="24"/>
      <c r="J15" s="24"/>
      <c r="K15" s="22"/>
      <c r="L15" s="22"/>
      <c r="M15" s="22"/>
      <c r="N15" s="34"/>
      <c r="O15" s="34"/>
      <c r="P15" s="22"/>
      <c r="Q15" s="77"/>
      <c r="R15" s="77"/>
      <c r="S15" s="77"/>
      <c r="T15" s="77"/>
      <c r="U15" s="77"/>
      <c r="V15" s="77"/>
      <c r="W15" s="58" t="n">
        <f aca="false">SUMIF(Q:Q,"P.B.209",S:S)</f>
        <v>0</v>
      </c>
      <c r="X15" s="60" t="n">
        <f aca="false">S15+T15+U15+V15+W15</f>
        <v>0</v>
      </c>
      <c r="Y15" s="1"/>
    </row>
    <row r="16" customFormat="false" ht="61.5" hidden="false" customHeight="true" outlineLevel="0" collapsed="false">
      <c r="B16" s="32" t="str">
        <f aca="false">'[1]1 lentelė'!B16</f>
        <v>1.1.1.1.4   </v>
      </c>
      <c r="C16" s="32" t="str">
        <f aca="false">'[1]1 lentelė'!C16</f>
        <v>R099905-302804-1104</v>
      </c>
      <c r="D16" s="32" t="str">
        <f aca="false">'[1]1 lentelė'!D16</f>
        <v>Anykščių miesto viešųjų erdvių sistemos pertvarkymas (III etapas) </v>
      </c>
      <c r="E16" s="24" t="s">
        <v>738</v>
      </c>
      <c r="F16" s="24" t="s">
        <v>739</v>
      </c>
      <c r="G16" s="24" t="n">
        <v>22620.5</v>
      </c>
      <c r="H16" s="24"/>
      <c r="I16" s="24"/>
      <c r="J16" s="24"/>
      <c r="K16" s="22"/>
      <c r="L16" s="22"/>
      <c r="M16" s="22"/>
      <c r="N16" s="34"/>
      <c r="O16" s="34"/>
      <c r="P16" s="22"/>
      <c r="Q16" s="77"/>
      <c r="R16" s="77"/>
      <c r="S16" s="77"/>
      <c r="T16" s="77"/>
      <c r="U16" s="77"/>
      <c r="V16" s="77"/>
      <c r="W16" s="58" t="n">
        <f aca="false">SUMIF(Q:Q,"P.B.214",S:S)</f>
        <v>0</v>
      </c>
      <c r="X16" s="78" t="n">
        <f aca="false">S16+T16+U16+V16+W16</f>
        <v>0</v>
      </c>
      <c r="Y16" s="1"/>
    </row>
    <row r="17" customFormat="false" ht="119.25" hidden="false" customHeight="true" outlineLevel="0" collapsed="false">
      <c r="B17" s="32" t="str">
        <f aca="false">'[1]1 lentelė'!B17</f>
        <v>1.1.1.1.5</v>
      </c>
      <c r="C17" s="32" t="str">
        <f aca="false">'[1]1 lentelė'!C17</f>
        <v>R099905-290000-1105</v>
      </c>
      <c r="D17" s="32" t="str">
        <f aca="false">'[1]1 lentelė'!D17</f>
        <v>Molėtų miesto Ąžuolų ir Kreivosios gatvių teritorijų išnaudojimas įrengiant universalią daugiafunkcinę aikštę</v>
      </c>
      <c r="E17" s="24" t="s">
        <v>738</v>
      </c>
      <c r="F17" s="24" t="s">
        <v>742</v>
      </c>
      <c r="G17" s="24" t="n">
        <v>78609</v>
      </c>
      <c r="H17" s="24"/>
      <c r="I17" s="24"/>
      <c r="J17" s="24"/>
      <c r="K17" s="22"/>
      <c r="L17" s="22"/>
      <c r="M17" s="22"/>
      <c r="N17" s="34"/>
      <c r="O17" s="34"/>
      <c r="P17" s="22"/>
      <c r="Q17" s="77"/>
      <c r="R17" s="77"/>
      <c r="S17" s="77"/>
      <c r="T17" s="77"/>
      <c r="U17" s="77"/>
      <c r="V17" s="77"/>
      <c r="W17" s="58" t="n">
        <f aca="false">SUMIF(Q:Q,"P.B.214",S:S)</f>
        <v>0</v>
      </c>
      <c r="X17" s="60" t="n">
        <f aca="false">S17+T17+U17+V17+W17</f>
        <v>0</v>
      </c>
      <c r="Y17" s="1"/>
    </row>
    <row r="18" customFormat="false" ht="71.25" hidden="false" customHeight="true" outlineLevel="0" collapsed="false">
      <c r="B18" s="32" t="str">
        <f aca="false">'[1]1 lentelė'!B18</f>
        <v>1.1.1.1.6</v>
      </c>
      <c r="C18" s="32" t="str">
        <f aca="false">'[1]1 lentelė'!C18</f>
        <v>R099905-302900-1106</v>
      </c>
      <c r="D18" s="32" t="str">
        <f aca="false">'[1]1 lentelė'!D18</f>
        <v>Molėtų miesto centrinės dalies kompleksinis sutvarkymas (II etapas)</v>
      </c>
      <c r="E18" s="24" t="s">
        <v>738</v>
      </c>
      <c r="F18" s="24" t="s">
        <v>742</v>
      </c>
      <c r="G18" s="24" t="n">
        <v>4426.5</v>
      </c>
      <c r="H18" s="24"/>
      <c r="I18" s="24"/>
      <c r="J18" s="24"/>
      <c r="K18" s="22"/>
      <c r="L18" s="22"/>
      <c r="M18" s="22"/>
      <c r="N18" s="34"/>
      <c r="O18" s="34"/>
      <c r="P18" s="22"/>
      <c r="Q18" s="77"/>
      <c r="R18" s="77"/>
      <c r="S18" s="77"/>
      <c r="T18" s="77"/>
      <c r="U18" s="77"/>
      <c r="V18" s="77"/>
      <c r="W18" s="58" t="n">
        <f aca="false">SUMIF(Q:Q,"P.B.239",S:S)</f>
        <v>0</v>
      </c>
      <c r="X18" s="60" t="n">
        <f aca="false">S18+T18+U18+V18+W18</f>
        <v>0</v>
      </c>
      <c r="Y18" s="58"/>
      <c r="Z18" s="58"/>
      <c r="AA18" s="58"/>
      <c r="AB18" s="58"/>
      <c r="AC18" s="58"/>
      <c r="AD18" s="58"/>
      <c r="AE18" s="58"/>
      <c r="AF18" s="58"/>
      <c r="AG18" s="58"/>
    </row>
    <row r="19" customFormat="false" ht="90.75" hidden="false" customHeight="true" outlineLevel="0" collapsed="false">
      <c r="B19" s="32" t="str">
        <f aca="false">'[1]1 lentelė'!B19</f>
        <v>1.1.1.1.7</v>
      </c>
      <c r="C19" s="32" t="str">
        <f aca="false">'[1]1 lentelė'!C19</f>
        <v>R099905-293400-1107</v>
      </c>
      <c r="D19" s="32" t="str">
        <f aca="false">'[1]1 lentelė'!D19</f>
        <v>Prekybos ir paslaugų pasažo įrengimas D. Bukonto gatvėje Zarasų mieste</v>
      </c>
      <c r="E19" s="24" t="s">
        <v>738</v>
      </c>
      <c r="F19" s="24" t="s">
        <v>739</v>
      </c>
      <c r="G19" s="24" t="n">
        <v>1230</v>
      </c>
      <c r="H19" s="24" t="s">
        <v>740</v>
      </c>
      <c r="I19" s="24" t="s">
        <v>741</v>
      </c>
      <c r="J19" s="24" t="n">
        <v>325</v>
      </c>
      <c r="K19" s="24"/>
      <c r="L19" s="24"/>
      <c r="M19" s="24"/>
      <c r="N19" s="32"/>
      <c r="O19" s="32"/>
      <c r="P19" s="24"/>
      <c r="Q19" s="79"/>
      <c r="R19" s="79"/>
      <c r="S19" s="79"/>
      <c r="T19" s="79"/>
      <c r="U19" s="79"/>
      <c r="V19" s="79"/>
      <c r="W19" s="57" t="n">
        <f aca="false">SUMIF(Q:Q,"P.N.028",S:S)</f>
        <v>0</v>
      </c>
      <c r="X19" s="80" t="s">
        <v>738</v>
      </c>
      <c r="Y19" s="80" t="s">
        <v>739</v>
      </c>
      <c r="Z19" s="80" t="n">
        <v>1050</v>
      </c>
      <c r="AA19" s="80" t="s">
        <v>740</v>
      </c>
      <c r="AB19" s="80" t="s">
        <v>741</v>
      </c>
      <c r="AC19" s="80" t="n">
        <v>290</v>
      </c>
      <c r="AD19" s="58"/>
      <c r="AE19" s="58"/>
      <c r="AF19" s="58"/>
      <c r="AG19" s="58"/>
    </row>
    <row r="20" customFormat="false" ht="140.25" hidden="false" customHeight="true" outlineLevel="0" collapsed="false">
      <c r="B20" s="32" t="str">
        <f aca="false">'[1]1 lentelė'!B20</f>
        <v>1.1.1.1.8 </v>
      </c>
      <c r="C20" s="32" t="str">
        <f aca="false">'[1]1 lentelė'!C20</f>
        <v>R099905-290000-1108</v>
      </c>
      <c r="D20" s="32" t="str">
        <f aca="false">'[1]1 lentelė'!D20</f>
        <v>Zarasų miesto viešųjų erdvių kompleksinis sutvarkymas teritorijoje tarp Dariaus ir Girėno g. bei Šiaulių g. ir dviejuose daugiabučių kiemuose P. Širvio gatvėje </v>
      </c>
      <c r="E20" s="24" t="s">
        <v>738</v>
      </c>
      <c r="F20" s="24" t="s">
        <v>739</v>
      </c>
      <c r="G20" s="24" t="n">
        <v>18321</v>
      </c>
      <c r="H20" s="24"/>
      <c r="I20" s="24"/>
      <c r="J20" s="24"/>
      <c r="K20" s="24"/>
      <c r="L20" s="24"/>
      <c r="M20" s="24"/>
      <c r="N20" s="32"/>
      <c r="O20" s="32"/>
      <c r="P20" s="24"/>
      <c r="Q20" s="79"/>
      <c r="R20" s="79"/>
      <c r="S20" s="79"/>
      <c r="T20" s="79"/>
      <c r="U20" s="79"/>
      <c r="V20" s="79"/>
      <c r="W20" s="57" t="n">
        <f aca="false">SUMIF(Q:Q,"P.N.050",S:S)</f>
        <v>0</v>
      </c>
      <c r="X20" s="81" t="n">
        <f aca="false">S20+T20+U20+V20+W20</f>
        <v>0</v>
      </c>
      <c r="Y20" s="57"/>
      <c r="Z20" s="58"/>
      <c r="AA20" s="58"/>
      <c r="AB20" s="58"/>
      <c r="AC20" s="58"/>
      <c r="AD20" s="58"/>
      <c r="AE20" s="58"/>
      <c r="AF20" s="58"/>
      <c r="AG20" s="58"/>
    </row>
    <row r="21" customFormat="false" ht="66" hidden="false" customHeight="true" outlineLevel="0" collapsed="false">
      <c r="B21" s="32" t="str">
        <f aca="false">'[1]1 lentelė'!B21</f>
        <v>1.1.1.1.9</v>
      </c>
      <c r="C21" s="32" t="str">
        <f aca="false">'[1]1 lentelė'!C21</f>
        <v>R099905-290000-1119</v>
      </c>
      <c r="D21" s="32" t="str">
        <f aca="false">'[1]1 lentelė'!D21</f>
        <v>Molėtų miesto centrinės dalies kompleksinis sutvarkymas (I etapas) </v>
      </c>
      <c r="E21" s="24" t="s">
        <v>738</v>
      </c>
      <c r="F21" s="24" t="s">
        <v>742</v>
      </c>
      <c r="G21" s="24" t="n">
        <v>8081.1</v>
      </c>
      <c r="H21" s="24"/>
      <c r="I21" s="24"/>
      <c r="J21" s="24"/>
      <c r="K21" s="24"/>
      <c r="L21" s="24"/>
      <c r="M21" s="24"/>
      <c r="N21" s="32"/>
      <c r="O21" s="32"/>
      <c r="P21" s="24"/>
      <c r="Q21" s="79"/>
      <c r="R21" s="79"/>
      <c r="S21" s="79"/>
      <c r="T21" s="79"/>
      <c r="U21" s="79"/>
      <c r="V21" s="79"/>
      <c r="W21" s="57" t="n">
        <f aca="false">SUMIF(Q:Q,"P.N.051",S:S)</f>
        <v>0</v>
      </c>
      <c r="X21" s="81" t="n">
        <f aca="false">S21+T21+U21+V21+W21</f>
        <v>0</v>
      </c>
      <c r="Y21" s="57"/>
      <c r="Z21" s="58"/>
      <c r="AA21" s="58"/>
      <c r="AB21" s="58"/>
      <c r="AC21" s="58"/>
      <c r="AD21" s="58"/>
      <c r="AE21" s="58"/>
      <c r="AF21" s="58"/>
      <c r="AG21" s="58"/>
    </row>
    <row r="22" customFormat="false" ht="69" hidden="false" customHeight="true" outlineLevel="0" collapsed="false">
      <c r="B22" s="32" t="str">
        <f aca="false">'[1]1 lentelė'!B22</f>
        <v>1.1.1.1.10 </v>
      </c>
      <c r="C22" s="32" t="str">
        <f aca="false">'[1]1 lentelė'!C22</f>
        <v>R099905-282900-1110</v>
      </c>
      <c r="D22" s="32" t="str">
        <f aca="false">'[1]1 lentelė'!D22</f>
        <v>Viešųjų erdvių Zarasų miesto Didžiojoje saloje sutvarkymas </v>
      </c>
      <c r="E22" s="24" t="s">
        <v>738</v>
      </c>
      <c r="F22" s="24" t="s">
        <v>739</v>
      </c>
      <c r="G22" s="24" t="n">
        <v>331458</v>
      </c>
      <c r="H22" s="24"/>
      <c r="I22" s="24"/>
      <c r="J22" s="24"/>
      <c r="K22" s="24"/>
      <c r="L22" s="24"/>
      <c r="M22" s="24"/>
      <c r="N22" s="32"/>
      <c r="O22" s="32"/>
      <c r="P22" s="24"/>
      <c r="Q22" s="79"/>
      <c r="R22" s="79"/>
      <c r="S22" s="79"/>
      <c r="T22" s="79"/>
      <c r="U22" s="79"/>
      <c r="V22" s="79"/>
      <c r="W22" s="57" t="n">
        <f aca="false">SUMIF(Q:Q,"P.N.053",S:S)</f>
        <v>0</v>
      </c>
      <c r="X22" s="81" t="n">
        <f aca="false">S22+T22+U22+V22+W22</f>
        <v>0</v>
      </c>
      <c r="Y22" s="57"/>
      <c r="Z22" s="58"/>
      <c r="AA22" s="58"/>
      <c r="AB22" s="58"/>
      <c r="AC22" s="58"/>
      <c r="AD22" s="58"/>
      <c r="AE22" s="58"/>
      <c r="AF22" s="58"/>
      <c r="AG22" s="58"/>
    </row>
    <row r="23" customFormat="false" ht="87.75" hidden="false" customHeight="true" outlineLevel="0" collapsed="false">
      <c r="B23" s="32" t="str">
        <f aca="false">'[1]1 lentelė'!B23</f>
        <v>1.1.1.1.11 </v>
      </c>
      <c r="C23" s="32" t="str">
        <f aca="false">'[1]1 lentelė'!C23</f>
        <v>R099905-282900-1111</v>
      </c>
      <c r="D23" s="32" t="str">
        <f aca="false">'[1]1 lentelė'!D23</f>
        <v>Viešųjų erdvių prie Zarasaičio ežero sutvarkymas ir aktyvaus poilsio infrastruktūros įrengimas </v>
      </c>
      <c r="E23" s="24" t="s">
        <v>738</v>
      </c>
      <c r="F23" s="24" t="s">
        <v>739</v>
      </c>
      <c r="G23" s="24" t="n">
        <v>46848</v>
      </c>
      <c r="H23" s="24"/>
      <c r="I23" s="24"/>
      <c r="J23" s="24"/>
      <c r="K23" s="24"/>
      <c r="L23" s="24"/>
      <c r="M23" s="24"/>
      <c r="N23" s="32"/>
      <c r="O23" s="32"/>
      <c r="P23" s="24"/>
      <c r="Q23" s="79"/>
      <c r="R23" s="79"/>
      <c r="S23" s="79"/>
      <c r="T23" s="79"/>
      <c r="U23" s="79"/>
      <c r="V23" s="79"/>
      <c r="W23" s="57" t="n">
        <f aca="false">SUMIF(Q:Q,"P.N.054",S:S)</f>
        <v>27</v>
      </c>
      <c r="X23" s="81" t="n">
        <f aca="false">S23+T23+U23+V23+W23</f>
        <v>27</v>
      </c>
      <c r="Y23" s="57"/>
      <c r="Z23" s="58"/>
      <c r="AA23" s="58"/>
      <c r="AB23" s="58"/>
      <c r="AC23" s="58"/>
      <c r="AD23" s="58"/>
      <c r="AE23" s="58"/>
      <c r="AF23" s="58"/>
      <c r="AG23" s="58"/>
    </row>
    <row r="24" customFormat="false" ht="76.5" hidden="false" customHeight="false" outlineLevel="0" collapsed="false">
      <c r="B24" s="32" t="str">
        <f aca="false">'[1]1 lentelė'!B24</f>
        <v>1.1.1.1.12</v>
      </c>
      <c r="C24" s="32" t="str">
        <f aca="false">'[1]1 lentelė'!C24</f>
        <v>R099905-281900-1112</v>
      </c>
      <c r="D24" s="32" t="str">
        <f aca="false">'[1]1 lentelė'!D24</f>
        <v>Viešosios aktyvaus laisvalaikio infrastruktūros plėtra Molėtų mieste, II etapas </v>
      </c>
      <c r="E24" s="24" t="s">
        <v>738</v>
      </c>
      <c r="F24" s="24" t="s">
        <v>742</v>
      </c>
      <c r="G24" s="24" t="n">
        <v>58654</v>
      </c>
      <c r="H24" s="24"/>
      <c r="I24" s="24"/>
      <c r="J24" s="24"/>
      <c r="K24" s="22"/>
      <c r="L24" s="22"/>
      <c r="M24" s="22"/>
      <c r="N24" s="34"/>
      <c r="O24" s="34"/>
      <c r="P24" s="22"/>
      <c r="Q24" s="77"/>
      <c r="R24" s="77"/>
      <c r="S24" s="77"/>
      <c r="T24" s="77"/>
      <c r="U24" s="77"/>
      <c r="V24" s="77"/>
      <c r="W24" s="58" t="n">
        <f aca="false">SUMIF(Q:Q,"P.N.092",S:S)</f>
        <v>0</v>
      </c>
      <c r="X24" s="60" t="n">
        <f aca="false">S24+T24+U24+V24+W24</f>
        <v>0</v>
      </c>
      <c r="Y24" s="58"/>
      <c r="Z24" s="58"/>
      <c r="AA24" s="58"/>
      <c r="AB24" s="58"/>
      <c r="AC24" s="58"/>
      <c r="AD24" s="58"/>
      <c r="AE24" s="58"/>
      <c r="AF24" s="58"/>
      <c r="AG24" s="58"/>
    </row>
    <row r="25" customFormat="false" ht="90.75" hidden="false" customHeight="true" outlineLevel="0" collapsed="false">
      <c r="B25" s="32" t="str">
        <f aca="false">'[1]1 lentelė'!B25</f>
        <v>1.1.1.1.13</v>
      </c>
      <c r="C25" s="32" t="str">
        <f aca="false">'[1]1 lentelė'!C25</f>
        <v>R099905-302900-1113</v>
      </c>
      <c r="D25" s="32" t="str">
        <f aca="false">'[1]1 lentelė'!D25</f>
        <v>Molėtų miesto J. Janonio g. gyvenamojo kvartalo viešosios infrastruktūros sutvarkymas </v>
      </c>
      <c r="E25" s="24" t="s">
        <v>738</v>
      </c>
      <c r="F25" s="24" t="s">
        <v>742</v>
      </c>
      <c r="G25" s="24" t="n">
        <v>5152.57</v>
      </c>
      <c r="H25" s="24"/>
      <c r="I25" s="24"/>
      <c r="J25" s="24"/>
      <c r="K25" s="22"/>
      <c r="L25" s="22"/>
      <c r="M25" s="22"/>
      <c r="N25" s="34"/>
      <c r="O25" s="34"/>
      <c r="P25" s="22"/>
      <c r="Q25" s="77"/>
      <c r="R25" s="77"/>
      <c r="S25" s="77"/>
      <c r="T25" s="77"/>
      <c r="U25" s="77"/>
      <c r="V25" s="77"/>
      <c r="W25" s="1"/>
      <c r="X25" s="60"/>
      <c r="Y25" s="58"/>
      <c r="Z25" s="58"/>
      <c r="AA25" s="58"/>
      <c r="AB25" s="58"/>
      <c r="AC25" s="58"/>
      <c r="AD25" s="58"/>
      <c r="AE25" s="58"/>
      <c r="AF25" s="58"/>
      <c r="AG25" s="58"/>
    </row>
    <row r="26" customFormat="false" ht="68.25" hidden="false" customHeight="true" outlineLevel="0" collapsed="false">
      <c r="B26" s="32" t="str">
        <f aca="false">'[2]1 lentelė'!B26</f>
        <v>1.1.1.1.14 </v>
      </c>
      <c r="C26" s="32" t="str">
        <f aca="false">'[2]1 lentelė'!C26</f>
        <v>R099905-243200-1114</v>
      </c>
      <c r="D26" s="32" t="str">
        <f aca="false">'[2]1 lentelė'!D26</f>
        <v>Zarasų Pauliaus Širvio progimnazijos sporto aikštyno įrengimas </v>
      </c>
      <c r="E26" s="22" t="s">
        <v>738</v>
      </c>
      <c r="F26" s="22" t="s">
        <v>739</v>
      </c>
      <c r="G26" s="24" t="n">
        <v>30387</v>
      </c>
      <c r="H26" s="22"/>
      <c r="I26" s="22"/>
      <c r="J26" s="22"/>
      <c r="K26" s="22"/>
      <c r="L26" s="22"/>
      <c r="M26" s="22"/>
      <c r="N26" s="34"/>
      <c r="O26" s="34"/>
      <c r="P26" s="22"/>
      <c r="Q26" s="77"/>
      <c r="R26" s="77"/>
      <c r="S26" s="77"/>
      <c r="T26" s="77"/>
      <c r="U26" s="77"/>
      <c r="V26" s="77"/>
      <c r="W26" s="58" t="n">
        <f aca="false">SUMIF(Q:Q,"P.N.304",S:S)</f>
        <v>0</v>
      </c>
      <c r="X26" s="60" t="n">
        <f aca="false">S26+T26+U26+V26+W26</f>
        <v>0</v>
      </c>
      <c r="Y26" s="58"/>
      <c r="Z26" s="58"/>
      <c r="AA26" s="58"/>
      <c r="AB26" s="58"/>
      <c r="AC26" s="58"/>
      <c r="AD26" s="58"/>
      <c r="AE26" s="58"/>
      <c r="AF26" s="58"/>
      <c r="AG26" s="58"/>
    </row>
    <row r="27" customFormat="false" ht="67.5" hidden="false" customHeight="true" outlineLevel="0" collapsed="false">
      <c r="B27" s="18" t="str">
        <f aca="false">'[1]1 lentelė'!B27</f>
        <v>1.1.1.2</v>
      </c>
      <c r="C27" s="18"/>
      <c r="D27" s="75" t="str">
        <f aca="false">'[1]1 lentelė'!D27</f>
        <v>Priemonė: Pereinamojo laikotarpio tikslinių teritorijų vystymas</v>
      </c>
      <c r="E27" s="18"/>
      <c r="F27" s="18"/>
      <c r="G27" s="18"/>
      <c r="H27" s="18"/>
      <c r="I27" s="18"/>
      <c r="J27" s="18"/>
      <c r="K27" s="18"/>
      <c r="L27" s="18"/>
      <c r="M27" s="18"/>
      <c r="N27" s="18"/>
      <c r="O27" s="18"/>
      <c r="P27" s="18"/>
      <c r="Q27" s="18"/>
      <c r="R27" s="18"/>
      <c r="S27" s="18"/>
      <c r="T27" s="18"/>
      <c r="U27" s="18"/>
      <c r="V27" s="18"/>
      <c r="W27" s="58" t="n">
        <f aca="false">SUMIF(Q:Q,"P.N.403",S:S)</f>
        <v>0</v>
      </c>
      <c r="X27" s="60" t="n">
        <f aca="false">S27+T27+U27+V27+W27</f>
        <v>0</v>
      </c>
      <c r="Y27" s="58"/>
      <c r="Z27" s="58"/>
      <c r="AA27" s="58"/>
      <c r="AB27" s="58"/>
      <c r="AC27" s="58"/>
      <c r="AD27" s="58"/>
      <c r="AE27" s="58"/>
      <c r="AF27" s="58"/>
      <c r="AG27" s="58"/>
    </row>
    <row r="28" customFormat="false" ht="69.75" hidden="false" customHeight="true" outlineLevel="0" collapsed="false">
      <c r="B28" s="32" t="str">
        <f aca="false">'[1]1 lentelė'!B28</f>
        <v>1.1.1.2.1</v>
      </c>
      <c r="C28" s="32" t="str">
        <f aca="false">'[1]1 lentelė'!C28</f>
        <v>R099903-300000-1115</v>
      </c>
      <c r="D28" s="32" t="str">
        <f aca="false">'[1]1 lentelė'!D28</f>
        <v>Daugiabučių namų kvartalų Ignalinos mieste kompleksinis sutvarkymas </v>
      </c>
      <c r="E28" s="24" t="s">
        <v>738</v>
      </c>
      <c r="F28" s="24" t="s">
        <v>743</v>
      </c>
      <c r="G28" s="24" t="n">
        <v>8290.23</v>
      </c>
      <c r="H28" s="24"/>
      <c r="I28" s="24"/>
      <c r="J28" s="22"/>
      <c r="K28" s="34"/>
      <c r="L28" s="22"/>
      <c r="M28" s="34"/>
      <c r="N28" s="34"/>
      <c r="O28" s="34"/>
      <c r="P28" s="22"/>
      <c r="Q28" s="77"/>
      <c r="R28" s="77"/>
      <c r="S28" s="77"/>
      <c r="T28" s="77"/>
      <c r="U28" s="77"/>
      <c r="V28" s="77"/>
      <c r="W28" s="58" t="n">
        <f aca="false">SUMIF(Q:Q,"P.N.507",S:S)</f>
        <v>0</v>
      </c>
      <c r="X28" s="60" t="n">
        <f aca="false">S28+T28+U28+V28+W28</f>
        <v>0</v>
      </c>
      <c r="Y28" s="58"/>
      <c r="Z28" s="58"/>
      <c r="AA28" s="58"/>
      <c r="AB28" s="58"/>
      <c r="AC28" s="58"/>
      <c r="AD28" s="58"/>
      <c r="AE28" s="58"/>
      <c r="AF28" s="58"/>
      <c r="AG28" s="58"/>
    </row>
    <row r="29" customFormat="false" ht="104.25" hidden="false" customHeight="true" outlineLevel="0" collapsed="false">
      <c r="B29" s="32" t="str">
        <f aca="false">'[1]1 lentelė'!B29</f>
        <v>1.1.1.2.2</v>
      </c>
      <c r="C29" s="32" t="str">
        <f aca="false">'[1]1 lentelė'!C29</f>
        <v>R099902-310000-1116</v>
      </c>
      <c r="D29" s="32" t="str">
        <f aca="false">'[1]1 lentelė'!D29</f>
        <v>Apleistų/avarinių pastatų nugriovimas ir teritorijos valymas, regeneruojant buvusį karinį miestelį </v>
      </c>
      <c r="E29" s="24" t="s">
        <v>738</v>
      </c>
      <c r="F29" s="24" t="s">
        <v>743</v>
      </c>
      <c r="G29" s="24" t="n">
        <v>88445</v>
      </c>
      <c r="H29" s="24" t="s">
        <v>740</v>
      </c>
      <c r="I29" s="24" t="s">
        <v>744</v>
      </c>
      <c r="J29" s="24" t="n">
        <v>800</v>
      </c>
      <c r="K29" s="34"/>
      <c r="L29" s="22"/>
      <c r="M29" s="34"/>
      <c r="N29" s="34"/>
      <c r="O29" s="34"/>
      <c r="P29" s="22"/>
      <c r="Q29" s="77"/>
      <c r="R29" s="77"/>
      <c r="S29" s="77"/>
      <c r="T29" s="77"/>
      <c r="U29" s="77"/>
      <c r="V29" s="77"/>
      <c r="W29" s="58" t="n">
        <f aca="false">SUMIF(Q:Q,"P.N.508",S:S)</f>
        <v>0</v>
      </c>
      <c r="X29" s="60" t="n">
        <f aca="false">S29+T29+U29+V29+W29</f>
        <v>0</v>
      </c>
      <c r="Y29" s="58"/>
      <c r="Z29" s="58"/>
      <c r="AA29" s="58"/>
      <c r="AB29" s="58"/>
      <c r="AC29" s="58"/>
      <c r="AD29" s="58"/>
      <c r="AE29" s="58"/>
      <c r="AF29" s="58"/>
      <c r="AG29" s="58"/>
    </row>
    <row r="30" customFormat="false" ht="65.25" hidden="false" customHeight="true" outlineLevel="0" collapsed="false">
      <c r="B30" s="32" t="str">
        <f aca="false">'[1]1 lentelė'!B30</f>
        <v>1.1.1.2.3</v>
      </c>
      <c r="C30" s="32" t="str">
        <f aca="false">'[1]1 lentelė'!C30</f>
        <v>R099902-300000-1117</v>
      </c>
      <c r="D30" s="32" t="str">
        <f aca="false">'[1]1 lentelė'!D30</f>
        <v>Dauniškio daugiabučių namų kvartalo teritorijos sutvarkymas </v>
      </c>
      <c r="E30" s="24" t="s">
        <v>738</v>
      </c>
      <c r="F30" s="24" t="s">
        <v>742</v>
      </c>
      <c r="G30" s="24" t="n">
        <v>55516.7</v>
      </c>
      <c r="H30" s="24"/>
      <c r="I30" s="24"/>
      <c r="J30" s="22"/>
      <c r="K30" s="34"/>
      <c r="L30" s="22"/>
      <c r="M30" s="34"/>
      <c r="N30" s="34"/>
      <c r="O30" s="34"/>
      <c r="P30" s="22"/>
      <c r="Q30" s="77"/>
      <c r="R30" s="77"/>
      <c r="S30" s="77"/>
      <c r="T30" s="77"/>
      <c r="U30" s="77"/>
      <c r="V30" s="77"/>
      <c r="W30" s="58" t="n">
        <f aca="false">SUMIF(Q:Q,"P.N.671",S:S)</f>
        <v>0</v>
      </c>
      <c r="X30" s="60" t="n">
        <f aca="false">S30+T30+U30+V30+W30</f>
        <v>0</v>
      </c>
      <c r="Y30" s="58"/>
      <c r="Z30" s="58"/>
      <c r="AA30" s="58"/>
      <c r="AB30" s="58"/>
      <c r="AC30" s="58"/>
      <c r="AD30" s="58"/>
      <c r="AE30" s="58"/>
      <c r="AF30" s="58"/>
      <c r="AG30" s="58"/>
    </row>
    <row r="31" customFormat="false" ht="156" hidden="false" customHeight="true" outlineLevel="0" collapsed="false">
      <c r="B31" s="17" t="str">
        <f aca="false">'[1]1 lentelė'!B31</f>
        <v>1.1.2 </v>
      </c>
      <c r="C31" s="17"/>
      <c r="D31" s="82" t="str">
        <f aca="false">'[1]1 lentelė'!D31</f>
        <v>Uždavinys: Kompleksiškai atnaujinti 1-6 tūkst. gyventojų turinčių miestų (išskyrus savivaldybių centrus), miestelių ir kaimų bendruomeninę ir viešąją infrastruktūrą</v>
      </c>
      <c r="E31" s="17"/>
      <c r="F31" s="17"/>
      <c r="G31" s="16"/>
      <c r="H31" s="17"/>
      <c r="I31" s="17"/>
      <c r="J31" s="17"/>
      <c r="K31" s="16"/>
      <c r="L31" s="17"/>
      <c r="M31" s="17"/>
      <c r="N31" s="17"/>
      <c r="O31" s="16"/>
      <c r="P31" s="17"/>
      <c r="Q31" s="16"/>
      <c r="R31" s="17"/>
      <c r="S31" s="17"/>
      <c r="T31" s="17"/>
      <c r="U31" s="16"/>
      <c r="V31" s="17"/>
      <c r="W31" s="58" t="n">
        <f aca="false">SUMIF(Q:Q,"P.N.717",S:S)</f>
        <v>0</v>
      </c>
      <c r="X31" s="60" t="n">
        <f aca="false">S31+T31+U31+V31+W31</f>
        <v>0</v>
      </c>
      <c r="Y31" s="58"/>
      <c r="Z31" s="58"/>
      <c r="AA31" s="58"/>
      <c r="AB31" s="58"/>
      <c r="AC31" s="58"/>
      <c r="AD31" s="58"/>
      <c r="AE31" s="58"/>
      <c r="AF31" s="58"/>
      <c r="AG31" s="58"/>
    </row>
    <row r="32" customFormat="false" ht="69" hidden="false" customHeight="true" outlineLevel="0" collapsed="false">
      <c r="B32" s="18" t="str">
        <f aca="false">'[1]1 lentelė'!B32</f>
        <v>1.1.2.1</v>
      </c>
      <c r="C32" s="18"/>
      <c r="D32" s="75" t="str">
        <f aca="false">'[1]1 lentelė'!D32</f>
        <v>Priemonė: Kaimo gyvenamųjų vietovių atnaujinimas</v>
      </c>
      <c r="E32" s="18"/>
      <c r="F32" s="18"/>
      <c r="G32" s="18"/>
      <c r="H32" s="18"/>
      <c r="I32" s="18"/>
      <c r="J32" s="18"/>
      <c r="K32" s="18"/>
      <c r="L32" s="18"/>
      <c r="M32" s="18"/>
      <c r="N32" s="18"/>
      <c r="O32" s="18"/>
      <c r="P32" s="18"/>
      <c r="Q32" s="18"/>
      <c r="R32" s="18"/>
      <c r="S32" s="18"/>
      <c r="T32" s="18"/>
      <c r="U32" s="18"/>
      <c r="V32" s="18"/>
      <c r="W32" s="58" t="n">
        <f aca="false">SUMIF(Q:Q,"P.N.722",S:S)</f>
        <v>0</v>
      </c>
      <c r="X32" s="60" t="n">
        <f aca="false">S32+T32+U32+V32+W32</f>
        <v>0</v>
      </c>
      <c r="Y32" s="58"/>
      <c r="Z32" s="58"/>
      <c r="AA32" s="58"/>
      <c r="AB32" s="58"/>
      <c r="AC32" s="58"/>
      <c r="AD32" s="58"/>
      <c r="AE32" s="58"/>
      <c r="AF32" s="58"/>
      <c r="AG32" s="58"/>
    </row>
    <row r="33" customFormat="false" ht="106.5" hidden="false" customHeight="true" outlineLevel="0" collapsed="false">
      <c r="B33" s="32" t="str">
        <f aca="false">'[1]1 lentelė'!B33</f>
        <v>1.1.2.1.1</v>
      </c>
      <c r="C33" s="32" t="str">
        <f aca="false">'[1]1 lentelė'!C33</f>
        <v> R099908-293300-1118</v>
      </c>
      <c r="D33" s="32" t="str">
        <f aca="false">'[1]1 lentelė'!D33</f>
        <v>Didžiasalio kaimo viešųjų erdvių atnaujinimas ir pastato dalies patalpų pritaikymas bendruomenės poreikiams</v>
      </c>
      <c r="E33" s="24" t="s">
        <v>745</v>
      </c>
      <c r="F33" s="24" t="s">
        <v>746</v>
      </c>
      <c r="G33" s="24" t="n">
        <v>43328.23</v>
      </c>
      <c r="H33" s="24" t="s">
        <v>747</v>
      </c>
      <c r="I33" s="24" t="s">
        <v>748</v>
      </c>
      <c r="J33" s="24" t="n">
        <v>84.82</v>
      </c>
      <c r="K33" s="24"/>
      <c r="L33" s="22"/>
      <c r="M33" s="22"/>
      <c r="N33" s="22"/>
      <c r="O33" s="22"/>
      <c r="P33" s="22"/>
      <c r="Q33" s="77"/>
      <c r="R33" s="83"/>
      <c r="S33" s="83"/>
      <c r="T33" s="83"/>
      <c r="U33" s="83"/>
      <c r="V33" s="83"/>
      <c r="W33" s="1"/>
      <c r="X33" s="60"/>
      <c r="Y33" s="58"/>
      <c r="Z33" s="58"/>
      <c r="AA33" s="58"/>
      <c r="AB33" s="58"/>
      <c r="AC33" s="58"/>
      <c r="AD33" s="58"/>
      <c r="AE33" s="58"/>
      <c r="AF33" s="58"/>
      <c r="AG33" s="58"/>
    </row>
    <row r="34" customFormat="false" ht="181.5" hidden="false" customHeight="true" outlineLevel="0" collapsed="false">
      <c r="B34" s="47" t="str">
        <f aca="false">'[1]1 lentelė'!B34</f>
        <v>1.1.3 </v>
      </c>
      <c r="C34" s="47"/>
      <c r="D34" s="47" t="str">
        <f aca="false">'[1]1 lentelė'!D34</f>
        <v>Uždavinys: Kompleksiškai atnaujinti mažiau kaip 1 tūkst. gyventojų turinčių miestų, miestelių ir kaimų (iki 1 tūkst. gyv.) viešąją infrastruktūrą (taikant kaimo plėtros politikos priemones)</v>
      </c>
      <c r="E34" s="47"/>
      <c r="F34" s="47"/>
      <c r="G34" s="47"/>
      <c r="H34" s="47"/>
      <c r="I34" s="47"/>
      <c r="J34" s="47"/>
      <c r="K34" s="47"/>
      <c r="L34" s="47"/>
      <c r="M34" s="47"/>
      <c r="N34" s="47"/>
      <c r="O34" s="84"/>
      <c r="P34" s="47"/>
      <c r="Q34" s="47"/>
      <c r="R34" s="47"/>
      <c r="S34" s="47"/>
      <c r="T34" s="47"/>
      <c r="U34" s="84"/>
      <c r="V34" s="47"/>
      <c r="W34" s="1"/>
      <c r="X34" s="60"/>
      <c r="Y34" s="58"/>
      <c r="Z34" s="58"/>
      <c r="AA34" s="58"/>
      <c r="AB34" s="58"/>
      <c r="AC34" s="58"/>
      <c r="AD34" s="58"/>
      <c r="AE34" s="58"/>
      <c r="AF34" s="58"/>
      <c r="AG34" s="58"/>
    </row>
    <row r="35" customFormat="false" ht="90" hidden="false" customHeight="true" outlineLevel="0" collapsed="false">
      <c r="B35" s="62" t="str">
        <f aca="false">'[1]1 lentelė'!B35</f>
        <v>1.1.3.1 </v>
      </c>
      <c r="C35" s="62"/>
      <c r="D35" s="85" t="str">
        <f aca="false">'[1]1 lentelė'!D35</f>
        <v>Priemonė (KPP veiklos sritis): Parama investicijoms į visų rūšių mažos apimties infrastruktūrą</v>
      </c>
      <c r="E35" s="62"/>
      <c r="F35" s="62"/>
      <c r="G35" s="62"/>
      <c r="H35" s="62"/>
      <c r="I35" s="62"/>
      <c r="J35" s="62"/>
      <c r="K35" s="62"/>
      <c r="L35" s="62"/>
      <c r="M35" s="62"/>
      <c r="N35" s="62"/>
      <c r="O35" s="62"/>
      <c r="P35" s="62"/>
      <c r="Q35" s="62"/>
      <c r="R35" s="62"/>
      <c r="S35" s="62"/>
      <c r="T35" s="62"/>
      <c r="U35" s="62"/>
      <c r="V35" s="62"/>
      <c r="W35" s="58"/>
      <c r="X35" s="60"/>
      <c r="Y35" s="58"/>
      <c r="Z35" s="58"/>
      <c r="AA35" s="58"/>
      <c r="AB35" s="58"/>
      <c r="AC35" s="58"/>
      <c r="AD35" s="58"/>
      <c r="AE35" s="58"/>
      <c r="AF35" s="58"/>
      <c r="AG35" s="58"/>
    </row>
    <row r="36" customFormat="false" ht="90" hidden="false" customHeight="true" outlineLevel="0" collapsed="false">
      <c r="B36" s="24" t="str">
        <f aca="false">'1 lentelė'!B36</f>
        <v>1.1.3.1.-1.1.3.28</v>
      </c>
      <c r="C36" s="24"/>
      <c r="D36" s="86" t="str">
        <f aca="false">'1 lentelė'!D36</f>
        <v>Pagrindinės paslaugos ir kaimų atnaujinimas kaimo vietovėse</v>
      </c>
      <c r="E36" s="24"/>
      <c r="F36" s="24" t="s">
        <v>749</v>
      </c>
      <c r="G36" s="24"/>
      <c r="H36" s="24"/>
      <c r="I36" s="24"/>
      <c r="J36" s="24"/>
      <c r="K36" s="24"/>
      <c r="L36" s="24"/>
      <c r="M36" s="24"/>
      <c r="N36" s="24"/>
      <c r="O36" s="24"/>
      <c r="P36" s="24"/>
      <c r="Q36" s="24"/>
      <c r="R36" s="24"/>
      <c r="S36" s="24"/>
      <c r="T36" s="24"/>
      <c r="U36" s="24"/>
      <c r="V36" s="24"/>
      <c r="W36" s="58"/>
      <c r="X36" s="60"/>
      <c r="Y36" s="58"/>
      <c r="Z36" s="58"/>
      <c r="AA36" s="58"/>
      <c r="AB36" s="58"/>
      <c r="AC36" s="58"/>
      <c r="AD36" s="58"/>
      <c r="AE36" s="58"/>
      <c r="AF36" s="58"/>
      <c r="AG36" s="58"/>
    </row>
    <row r="37" customFormat="false" ht="105.75" hidden="false" customHeight="true" outlineLevel="0" collapsed="false">
      <c r="B37" s="62" t="str">
        <f aca="false">'[1]1 lentelė'!B36</f>
        <v>1.1.3.2</v>
      </c>
      <c r="C37" s="62"/>
      <c r="D37" s="85" t="str">
        <f aca="false">'[1]1 lentelė'!D36</f>
        <v>Priemonė (KPP veiklos sritis): Parama investicijoms į kaimo kultūros ir gamtos paveldą, kraštovaizdį</v>
      </c>
      <c r="E37" s="62"/>
      <c r="F37" s="62"/>
      <c r="G37" s="62"/>
      <c r="H37" s="62"/>
      <c r="I37" s="62"/>
      <c r="J37" s="62"/>
      <c r="K37" s="62"/>
      <c r="L37" s="62"/>
      <c r="M37" s="62"/>
      <c r="N37" s="62"/>
      <c r="O37" s="62"/>
      <c r="P37" s="62"/>
      <c r="Q37" s="62"/>
      <c r="R37" s="62"/>
      <c r="S37" s="62"/>
      <c r="T37" s="62"/>
      <c r="U37" s="62"/>
      <c r="V37" s="62"/>
      <c r="W37" s="58"/>
      <c r="X37" s="60"/>
      <c r="Y37" s="58"/>
      <c r="Z37" s="58"/>
      <c r="AA37" s="58"/>
      <c r="AB37" s="58"/>
      <c r="AC37" s="58"/>
      <c r="AD37" s="58"/>
      <c r="AE37" s="58"/>
      <c r="AF37" s="58"/>
      <c r="AG37" s="58"/>
    </row>
    <row r="38" customFormat="false" ht="102" hidden="false" customHeight="false" outlineLevel="0" collapsed="false">
      <c r="B38" s="50" t="str">
        <f aca="false">'[1]1 lentelė'!B37</f>
        <v>1.2 </v>
      </c>
      <c r="C38" s="50"/>
      <c r="D38" s="50" t="str">
        <f aca="false">'[1]1 lentelė'!D37</f>
        <v>Tikslas: Modernios regiono transporto infrastruktūros ir darnaus judumo plėtojimas</v>
      </c>
      <c r="E38" s="50"/>
      <c r="F38" s="50"/>
      <c r="G38" s="50"/>
      <c r="H38" s="50"/>
      <c r="I38" s="50"/>
      <c r="J38" s="50"/>
      <c r="K38" s="50"/>
      <c r="L38" s="50"/>
      <c r="M38" s="50"/>
      <c r="N38" s="50"/>
      <c r="O38" s="50"/>
      <c r="P38" s="50"/>
      <c r="Q38" s="50"/>
      <c r="R38" s="50"/>
      <c r="S38" s="50"/>
      <c r="T38" s="50"/>
      <c r="U38" s="50"/>
      <c r="V38" s="50"/>
      <c r="W38" s="58"/>
      <c r="X38" s="60"/>
      <c r="Y38" s="58"/>
      <c r="Z38" s="58"/>
      <c r="AA38" s="58"/>
      <c r="AB38" s="58"/>
      <c r="AC38" s="58"/>
      <c r="AD38" s="58"/>
      <c r="AE38" s="58"/>
      <c r="AF38" s="58"/>
      <c r="AG38" s="58"/>
    </row>
    <row r="39" customFormat="false" ht="66" hidden="false" customHeight="true" outlineLevel="0" collapsed="false">
      <c r="B39" s="47" t="str">
        <f aca="false">'[1]1 lentelė'!B38</f>
        <v>1.2.1 </v>
      </c>
      <c r="C39" s="47"/>
      <c r="D39" s="47" t="str">
        <f aca="false">'[1]1 lentelė'!D38</f>
        <v>Uždavinys: Kompleksiškai modernizuoti kelių transporto infrastruktūrą</v>
      </c>
      <c r="E39" s="47"/>
      <c r="F39" s="47"/>
      <c r="G39" s="47"/>
      <c r="H39" s="47"/>
      <c r="I39" s="47"/>
      <c r="J39" s="47"/>
      <c r="K39" s="47"/>
      <c r="L39" s="47"/>
      <c r="M39" s="47"/>
      <c r="N39" s="47"/>
      <c r="O39" s="84"/>
      <c r="P39" s="47"/>
      <c r="Q39" s="47"/>
      <c r="R39" s="47"/>
      <c r="S39" s="47"/>
      <c r="T39" s="47"/>
      <c r="U39" s="84"/>
      <c r="V39" s="47"/>
      <c r="W39" s="58"/>
      <c r="X39" s="60"/>
      <c r="Y39" s="58"/>
      <c r="Z39" s="58"/>
      <c r="AA39" s="58"/>
      <c r="AB39" s="58"/>
      <c r="AC39" s="58"/>
      <c r="AD39" s="58"/>
      <c r="AE39" s="58"/>
      <c r="AF39" s="58"/>
      <c r="AG39" s="58"/>
    </row>
    <row r="40" customFormat="false" ht="40.5" hidden="false" customHeight="true" outlineLevel="0" collapsed="false">
      <c r="B40" s="62" t="str">
        <f aca="false">'[1]1 lentelė'!B39</f>
        <v>1.2.1.1</v>
      </c>
      <c r="C40" s="62"/>
      <c r="D40" s="87" t="str">
        <f aca="false">'[1]1 lentelė'!D39</f>
        <v>Priemonė:Vietinių kelių vystymas</v>
      </c>
      <c r="E40" s="62"/>
      <c r="F40" s="62"/>
      <c r="G40" s="62"/>
      <c r="H40" s="62"/>
      <c r="I40" s="62"/>
      <c r="J40" s="62"/>
      <c r="K40" s="62"/>
      <c r="L40" s="62"/>
      <c r="M40" s="62"/>
      <c r="N40" s="62"/>
      <c r="O40" s="62"/>
      <c r="P40" s="62"/>
      <c r="Q40" s="62"/>
      <c r="R40" s="62"/>
      <c r="S40" s="62"/>
      <c r="T40" s="62"/>
      <c r="U40" s="62"/>
      <c r="V40" s="62"/>
      <c r="W40" s="58"/>
      <c r="X40" s="60"/>
      <c r="Y40" s="58"/>
      <c r="Z40" s="58"/>
      <c r="AA40" s="58"/>
      <c r="AB40" s="58"/>
      <c r="AC40" s="58"/>
      <c r="AD40" s="58"/>
      <c r="AE40" s="58"/>
      <c r="AF40" s="58"/>
      <c r="AG40" s="58"/>
    </row>
    <row r="41" customFormat="false" ht="78" hidden="false" customHeight="true" outlineLevel="0" collapsed="false">
      <c r="B41" s="32" t="str">
        <f aca="false">'[1]1 lentelė'!B40</f>
        <v>1.2.1.1.1</v>
      </c>
      <c r="C41" s="32" t="str">
        <f aca="false">'[1]1 lentelė'!C40</f>
        <v>R095511-110000-1201</v>
      </c>
      <c r="D41" s="32" t="str">
        <f aca="false">'[1]1 lentelė'!D40</f>
        <v>Gatvės Ignalinos miesto rekreacinėje zonoje tarp Gavio ežero ir Turistų gatvės įrengimas</v>
      </c>
      <c r="E41" s="24" t="s">
        <v>750</v>
      </c>
      <c r="F41" s="24" t="s">
        <v>751</v>
      </c>
      <c r="G41" s="27" t="n">
        <v>0.347</v>
      </c>
      <c r="H41" s="24"/>
      <c r="I41" s="24"/>
      <c r="J41" s="24"/>
      <c r="K41" s="24"/>
      <c r="L41" s="22"/>
      <c r="M41" s="22"/>
      <c r="N41" s="22"/>
      <c r="O41" s="22"/>
      <c r="P41" s="22"/>
      <c r="Q41" s="77"/>
      <c r="R41" s="83"/>
      <c r="S41" s="83"/>
      <c r="T41" s="83"/>
      <c r="U41" s="83"/>
      <c r="V41" s="83"/>
      <c r="W41" s="58"/>
      <c r="X41" s="60"/>
      <c r="Y41" s="58"/>
      <c r="Z41" s="58"/>
      <c r="AA41" s="58"/>
      <c r="AB41" s="58"/>
      <c r="AC41" s="58"/>
      <c r="AD41" s="58"/>
      <c r="AE41" s="58"/>
      <c r="AF41" s="58"/>
      <c r="AG41" s="58"/>
    </row>
    <row r="42" customFormat="false" ht="114.75" hidden="false" customHeight="false" outlineLevel="0" collapsed="false">
      <c r="B42" s="32" t="str">
        <f aca="false">'[1]1 lentelė'!B41</f>
        <v>1.2.1.1.2 </v>
      </c>
      <c r="C42" s="32" t="str">
        <f aca="false">'[1]1 lentelė'!C41</f>
        <v>R095511-120000-1202</v>
      </c>
      <c r="D42" s="32" t="str">
        <f aca="false">'[1]1 lentelė'!D41</f>
        <v>Zarasų gatvės rekonstrukcija Zarasų mieste</v>
      </c>
      <c r="E42" s="24" t="s">
        <v>752</v>
      </c>
      <c r="F42" s="24" t="s">
        <v>753</v>
      </c>
      <c r="G42" s="24" t="n">
        <v>0.13</v>
      </c>
      <c r="H42" s="88"/>
      <c r="I42" s="88"/>
      <c r="J42" s="88"/>
      <c r="K42" s="24"/>
      <c r="L42" s="22"/>
      <c r="M42" s="22"/>
      <c r="N42" s="22"/>
      <c r="O42" s="22"/>
      <c r="P42" s="22"/>
      <c r="Q42" s="77"/>
      <c r="R42" s="83"/>
      <c r="S42" s="83"/>
      <c r="T42" s="83"/>
      <c r="U42" s="83"/>
      <c r="V42" s="83"/>
      <c r="W42" s="58"/>
      <c r="X42" s="80" t="s">
        <v>752</v>
      </c>
      <c r="Y42" s="80" t="s">
        <v>753</v>
      </c>
      <c r="Z42" s="80" t="n">
        <v>0.125</v>
      </c>
      <c r="AA42" s="80" t="s">
        <v>754</v>
      </c>
      <c r="AB42" s="80" t="s">
        <v>755</v>
      </c>
      <c r="AC42" s="80" t="n">
        <v>1</v>
      </c>
      <c r="AD42" s="58"/>
      <c r="AE42" s="58"/>
      <c r="AF42" s="58"/>
      <c r="AG42" s="58"/>
    </row>
    <row r="43" customFormat="false" ht="141.75" hidden="false" customHeight="true" outlineLevel="0" collapsed="false">
      <c r="B43" s="32" t="str">
        <f aca="false">'[1]1 lentelė'!B42</f>
        <v>1.2.1.1.3</v>
      </c>
      <c r="C43" s="32" t="str">
        <f aca="false">'[1]1 lentelė'!C42</f>
        <v>R095511-121100-1203</v>
      </c>
      <c r="D43" s="32" t="str">
        <f aca="false">'[1]1 lentelė'!D42</f>
        <v>Susisiekimo sąlygų pagerinimas tarp kuriamų Anykščių miesto traukos centrų bei patogus gyvenamosios aplinkos pasiekiamumo užtikrinimas. </v>
      </c>
      <c r="E43" s="24" t="s">
        <v>752</v>
      </c>
      <c r="F43" s="24" t="s">
        <v>753</v>
      </c>
      <c r="G43" s="27" t="n">
        <v>1.009</v>
      </c>
      <c r="H43" s="24" t="s">
        <v>754</v>
      </c>
      <c r="I43" s="24" t="s">
        <v>755</v>
      </c>
      <c r="J43" s="24" t="n">
        <v>4</v>
      </c>
      <c r="K43" s="24" t="s">
        <v>750</v>
      </c>
      <c r="L43" s="24" t="s">
        <v>751</v>
      </c>
      <c r="M43" s="27" t="n">
        <v>0.236</v>
      </c>
      <c r="N43" s="77"/>
      <c r="O43" s="77"/>
      <c r="P43" s="77"/>
      <c r="Q43" s="77"/>
      <c r="R43" s="83"/>
      <c r="S43" s="83"/>
      <c r="T43" s="83"/>
      <c r="U43" s="83"/>
      <c r="V43" s="83"/>
      <c r="W43" s="58"/>
      <c r="X43" s="60"/>
      <c r="Y43" s="58"/>
      <c r="Z43" s="58"/>
      <c r="AA43" s="58"/>
      <c r="AB43" s="58"/>
      <c r="AC43" s="58"/>
      <c r="AD43" s="58"/>
      <c r="AE43" s="58"/>
      <c r="AF43" s="58"/>
      <c r="AG43" s="58"/>
    </row>
    <row r="44" customFormat="false" ht="95.25" hidden="false" customHeight="true" outlineLevel="0" collapsed="false">
      <c r="B44" s="32" t="str">
        <f aca="false">'[1]1 lentelė'!B43</f>
        <v>1.2.1.1.4</v>
      </c>
      <c r="C44" s="32" t="str">
        <f aca="false">'[1]1 lentelė'!C43</f>
        <v>R095511-120000-1204</v>
      </c>
      <c r="D44" s="32" t="str">
        <f aca="false">'[1]1 lentelė'!D43</f>
        <v>Gyvenamosios aplinkos pasiekiamumo gerinimas Zarasų mieste rekonstruojant K. Donelaičio gatvę</v>
      </c>
      <c r="E44" s="24" t="s">
        <v>752</v>
      </c>
      <c r="F44" s="24" t="s">
        <v>753</v>
      </c>
      <c r="G44" s="24" t="n">
        <v>1.23</v>
      </c>
      <c r="H44" s="24" t="s">
        <v>754</v>
      </c>
      <c r="I44" s="24" t="s">
        <v>755</v>
      </c>
      <c r="J44" s="24" t="n">
        <v>1</v>
      </c>
      <c r="K44" s="24"/>
      <c r="L44" s="24"/>
      <c r="M44" s="24"/>
      <c r="N44" s="22"/>
      <c r="O44" s="22"/>
      <c r="P44" s="22"/>
      <c r="Q44" s="77"/>
      <c r="R44" s="83"/>
      <c r="S44" s="83"/>
      <c r="T44" s="83"/>
      <c r="U44" s="83"/>
      <c r="V44" s="83"/>
      <c r="W44" s="58"/>
      <c r="X44" s="60"/>
      <c r="Y44" s="58"/>
      <c r="Z44" s="58"/>
      <c r="AA44" s="58"/>
      <c r="AB44" s="58"/>
      <c r="AC44" s="58"/>
      <c r="AD44" s="58"/>
      <c r="AE44" s="58"/>
      <c r="AF44" s="58"/>
      <c r="AG44" s="58"/>
    </row>
    <row r="45" customFormat="false" ht="78.75" hidden="false" customHeight="true" outlineLevel="0" collapsed="false">
      <c r="B45" s="32" t="str">
        <f aca="false">'[1]1 lentelė'!B44</f>
        <v>1.2.1.1.5</v>
      </c>
      <c r="C45" s="32" t="str">
        <f aca="false">'[1]1 lentelė'!C44</f>
        <v>R095511-120000-1205</v>
      </c>
      <c r="D45" s="32" t="str">
        <f aca="false">'[1]1 lentelė'!D44</f>
        <v>Molėtų miesto Pastovio g., Siesarties g. ir S. Nėries g. rekonstrukcija </v>
      </c>
      <c r="E45" s="24" t="s">
        <v>752</v>
      </c>
      <c r="F45" s="24" t="s">
        <v>753</v>
      </c>
      <c r="G45" s="24" t="n">
        <v>0.71</v>
      </c>
      <c r="H45" s="24" t="s">
        <v>754</v>
      </c>
      <c r="I45" s="24" t="s">
        <v>755</v>
      </c>
      <c r="J45" s="24" t="n">
        <v>1</v>
      </c>
      <c r="K45" s="24"/>
      <c r="L45" s="24"/>
      <c r="M45" s="24"/>
      <c r="N45" s="22"/>
      <c r="O45" s="22"/>
      <c r="P45" s="22"/>
      <c r="Q45" s="77"/>
      <c r="R45" s="83"/>
      <c r="S45" s="83"/>
      <c r="T45" s="83"/>
      <c r="U45" s="83"/>
      <c r="V45" s="83"/>
      <c r="W45" s="58"/>
      <c r="X45" s="60"/>
      <c r="Y45" s="58"/>
      <c r="Z45" s="58"/>
      <c r="AA45" s="58"/>
      <c r="AB45" s="58"/>
      <c r="AC45" s="58"/>
      <c r="AD45" s="58"/>
      <c r="AE45" s="58"/>
      <c r="AF45" s="58"/>
      <c r="AG45" s="58"/>
    </row>
    <row r="46" customFormat="false" ht="100.5" hidden="false" customHeight="true" outlineLevel="0" collapsed="false">
      <c r="B46" s="32" t="str">
        <f aca="false">'[1]1 lentelė'!B45</f>
        <v>1.2.1.1.6</v>
      </c>
      <c r="C46" s="32" t="str">
        <f aca="false">'[1]1 lentelė'!C45</f>
        <v>R095511-120000-1206</v>
      </c>
      <c r="D46" s="32" t="str">
        <f aca="false">'[1]1 lentelė'!D45</f>
        <v>Aušros gatvės dalies nuo Gedimino ir Tauragnų gatvių sankryžos iki Žaliosios gatvės Utenoje rekonstrukcija. </v>
      </c>
      <c r="E46" s="24" t="s">
        <v>752</v>
      </c>
      <c r="F46" s="24" t="s">
        <v>753</v>
      </c>
      <c r="G46" s="24" t="n">
        <v>0.76</v>
      </c>
      <c r="H46" s="24" t="s">
        <v>754</v>
      </c>
      <c r="I46" s="24" t="s">
        <v>755</v>
      </c>
      <c r="J46" s="24" t="n">
        <v>1</v>
      </c>
      <c r="K46" s="24"/>
      <c r="L46" s="22"/>
      <c r="M46" s="22"/>
      <c r="N46" s="22"/>
      <c r="O46" s="22"/>
      <c r="P46" s="22"/>
      <c r="Q46" s="77"/>
      <c r="R46" s="83"/>
      <c r="S46" s="83"/>
      <c r="T46" s="83"/>
      <c r="U46" s="83"/>
      <c r="V46" s="83"/>
      <c r="W46" s="58"/>
      <c r="X46" s="60"/>
      <c r="Y46" s="58"/>
      <c r="Z46" s="58"/>
      <c r="AA46" s="58"/>
      <c r="AB46" s="58"/>
      <c r="AC46" s="58"/>
      <c r="AD46" s="58"/>
      <c r="AE46" s="58"/>
      <c r="AF46" s="58"/>
      <c r="AG46" s="58"/>
    </row>
    <row r="47" customFormat="false" ht="80.25" hidden="false" customHeight="true" outlineLevel="0" collapsed="false">
      <c r="B47" s="32" t="str">
        <f aca="false">'[1]1 lentelė'!B46</f>
        <v>1.2.1.1.7</v>
      </c>
      <c r="C47" s="32" t="str">
        <f aca="false">'[1]1 lentelė'!C46</f>
        <v>R095511-120000-1207</v>
      </c>
      <c r="D47" s="32" t="str">
        <f aca="false">'[1]1 lentelė'!D46</f>
        <v>Vietinės reikšmės kelio Visagino-Parko-Sedulinos al. kvartale rekonstravimas</v>
      </c>
      <c r="E47" s="24" t="s">
        <v>752</v>
      </c>
      <c r="F47" s="24" t="s">
        <v>756</v>
      </c>
      <c r="G47" s="24" t="n">
        <v>1.36</v>
      </c>
      <c r="H47" s="24" t="s">
        <v>754</v>
      </c>
      <c r="I47" s="24" t="s">
        <v>755</v>
      </c>
      <c r="J47" s="24" t="n">
        <v>1</v>
      </c>
      <c r="K47" s="22"/>
      <c r="L47" s="22"/>
      <c r="M47" s="22"/>
      <c r="N47" s="22"/>
      <c r="O47" s="22"/>
      <c r="P47" s="22"/>
      <c r="Q47" s="77"/>
      <c r="R47" s="83"/>
      <c r="S47" s="83"/>
      <c r="T47" s="83"/>
      <c r="U47" s="83"/>
      <c r="V47" s="83"/>
      <c r="W47" s="58"/>
      <c r="X47" s="60"/>
      <c r="Y47" s="58"/>
      <c r="Z47" s="58"/>
      <c r="AA47" s="58"/>
      <c r="AB47" s="58"/>
      <c r="AC47" s="58"/>
      <c r="AD47" s="58"/>
      <c r="AE47" s="58"/>
      <c r="AF47" s="58"/>
      <c r="AG47" s="58"/>
    </row>
    <row r="48" customFormat="false" ht="94.5" hidden="false" customHeight="true" outlineLevel="0" collapsed="false">
      <c r="B48" s="32" t="str">
        <f aca="false">'[1]1 lentelė'!B47</f>
        <v>1.2.1.1.8</v>
      </c>
      <c r="C48" s="32" t="str">
        <f aca="false">'[1]1 lentelė'!C47</f>
        <v>R095511-120000-1208</v>
      </c>
      <c r="D48" s="32" t="str">
        <f aca="false">'[1]1 lentelė'!D47</f>
        <v>Gyvenamosios aplinkos pasiekiamumo gerinimas Zarasų mieste rekonstruojant E. Pliaterytės gatvę</v>
      </c>
      <c r="E48" s="24" t="s">
        <v>752</v>
      </c>
      <c r="F48" s="24" t="s">
        <v>753</v>
      </c>
      <c r="G48" s="24" t="n">
        <v>0.14</v>
      </c>
      <c r="H48" s="24"/>
      <c r="I48" s="24"/>
      <c r="J48" s="24"/>
      <c r="K48" s="22"/>
      <c r="L48" s="22"/>
      <c r="M48" s="22"/>
      <c r="N48" s="22"/>
      <c r="O48" s="22"/>
      <c r="P48" s="22"/>
      <c r="Q48" s="77"/>
      <c r="R48" s="83"/>
      <c r="S48" s="83"/>
      <c r="T48" s="83"/>
      <c r="U48" s="83"/>
      <c r="V48" s="83"/>
      <c r="W48" s="58"/>
      <c r="X48" s="60"/>
      <c r="Y48" s="58" t="s">
        <v>752</v>
      </c>
      <c r="Z48" s="58" t="s">
        <v>753</v>
      </c>
      <c r="AA48" s="58" t="n">
        <v>0.138</v>
      </c>
      <c r="AB48" s="58"/>
      <c r="AC48" s="58"/>
      <c r="AD48" s="58"/>
      <c r="AE48" s="58"/>
      <c r="AF48" s="58"/>
      <c r="AG48" s="58"/>
    </row>
    <row r="49" customFormat="false" ht="118.5" hidden="false" customHeight="true" outlineLevel="0" collapsed="false">
      <c r="B49" s="32" t="str">
        <f aca="false">'[1]1 lentelė'!B48</f>
        <v>1.2.1.1.9</v>
      </c>
      <c r="C49" s="32" t="str">
        <f aca="false">'[1]1 lentelė'!C48</f>
        <v>R095511-120000-1220</v>
      </c>
      <c r="D49" s="32" t="str">
        <f aca="false">'[1]1 lentelė'!D48</f>
        <v>Eismo sąlygų pagerinimas ir gyvenamosios aplinkos pasiekiamumo užtikrinimas, rekonstruojant Žvejų gatvę Anykščių mieste</v>
      </c>
      <c r="E49" s="88"/>
      <c r="F49" s="88"/>
      <c r="G49" s="89"/>
      <c r="H49" s="24" t="s">
        <v>754</v>
      </c>
      <c r="I49" s="24" t="s">
        <v>755</v>
      </c>
      <c r="J49" s="24" t="n">
        <v>1</v>
      </c>
      <c r="K49" s="22"/>
      <c r="L49" s="22"/>
      <c r="M49" s="22"/>
      <c r="N49" s="22"/>
      <c r="O49" s="22"/>
      <c r="P49" s="22"/>
      <c r="Q49" s="77"/>
      <c r="R49" s="83"/>
      <c r="S49" s="83"/>
      <c r="T49" s="83"/>
      <c r="U49" s="83"/>
      <c r="V49" s="83"/>
      <c r="W49" s="58"/>
      <c r="X49" s="60"/>
      <c r="Y49" s="58"/>
      <c r="Z49" s="58"/>
      <c r="AA49" s="58"/>
      <c r="AB49" s="58"/>
      <c r="AC49" s="58"/>
      <c r="AD49" s="58"/>
      <c r="AE49" s="58"/>
      <c r="AF49" s="58"/>
      <c r="AG49" s="58"/>
    </row>
    <row r="50" customFormat="false" ht="65.25" hidden="false" customHeight="true" outlineLevel="0" collapsed="false">
      <c r="B50" s="32" t="str">
        <f aca="false">'[1]1 lentelė'!B49</f>
        <v>1.2.1.1.10</v>
      </c>
      <c r="C50" s="32" t="str">
        <f aca="false">'[1]1 lentelė'!C49</f>
        <v>R095511-120000-1221</v>
      </c>
      <c r="D50" s="32" t="str">
        <f aca="false">'[1]1 lentelė'!D49</f>
        <v>Ignalinos miesto Ligoninės gatvės dalies rekonstrukcija</v>
      </c>
      <c r="E50" s="22" t="s">
        <v>752</v>
      </c>
      <c r="F50" s="22" t="s">
        <v>753</v>
      </c>
      <c r="G50" s="28" t="n">
        <v>0.2</v>
      </c>
      <c r="H50" s="22"/>
      <c r="I50" s="22"/>
      <c r="J50" s="22"/>
      <c r="K50" s="22"/>
      <c r="L50" s="28"/>
      <c r="M50" s="22"/>
      <c r="N50" s="22"/>
      <c r="O50" s="22"/>
      <c r="P50" s="22"/>
      <c r="Q50" s="77"/>
      <c r="R50" s="83"/>
      <c r="S50" s="83"/>
      <c r="T50" s="83"/>
      <c r="U50" s="83"/>
      <c r="V50" s="83"/>
      <c r="W50" s="58"/>
      <c r="X50" s="60"/>
      <c r="Y50" s="58"/>
      <c r="Z50" s="58"/>
      <c r="AA50" s="58"/>
      <c r="AB50" s="58"/>
      <c r="AC50" s="58"/>
      <c r="AD50" s="58"/>
      <c r="AE50" s="58"/>
      <c r="AF50" s="58"/>
      <c r="AG50" s="58"/>
    </row>
    <row r="51" customFormat="false" ht="79.5" hidden="false" customHeight="true" outlineLevel="0" collapsed="false">
      <c r="B51" s="32" t="str">
        <f aca="false">'[1]1 lentelė'!B50</f>
        <v>1.2.1.1.11</v>
      </c>
      <c r="C51" s="32" t="str">
        <f aca="false">'[1]1 lentelė'!C50</f>
        <v>R095511-120000-1222</v>
      </c>
      <c r="D51" s="32" t="str">
        <f aca="false">'[1]1 lentelė'!D50</f>
        <v>Saugaus eismo priemonių diegimas Ignalinos rajono keliuose</v>
      </c>
      <c r="E51" s="22" t="s">
        <v>754</v>
      </c>
      <c r="F51" s="22" t="s">
        <v>755</v>
      </c>
      <c r="G51" s="22" t="n">
        <v>1</v>
      </c>
      <c r="H51" s="22"/>
      <c r="I51" s="22"/>
      <c r="J51" s="22"/>
      <c r="K51" s="22"/>
      <c r="L51" s="22"/>
      <c r="M51" s="22"/>
      <c r="N51" s="22"/>
      <c r="O51" s="22"/>
      <c r="P51" s="22"/>
      <c r="Q51" s="77"/>
      <c r="R51" s="83"/>
      <c r="S51" s="83"/>
      <c r="T51" s="83"/>
      <c r="U51" s="83"/>
      <c r="V51" s="83"/>
      <c r="W51" s="58"/>
      <c r="X51" s="60"/>
      <c r="Y51" s="58"/>
      <c r="Z51" s="58"/>
      <c r="AA51" s="58"/>
      <c r="AB51" s="58"/>
      <c r="AC51" s="58"/>
      <c r="AD51" s="58"/>
      <c r="AE51" s="58"/>
      <c r="AF51" s="58"/>
      <c r="AG51" s="58"/>
    </row>
    <row r="52" customFormat="false" ht="75" hidden="false" customHeight="true" outlineLevel="0" collapsed="false">
      <c r="B52" s="32" t="str">
        <f aca="false">'[1]1 lentelė'!B51</f>
        <v>1.2.1.1.12</v>
      </c>
      <c r="C52" s="32" t="str">
        <f aca="false">'[1]1 lentelė'!C51</f>
        <v>R095511-120000-1223</v>
      </c>
      <c r="D52" s="32" t="str">
        <f aca="false">'[1]1 lentelė'!D51</f>
        <v>Saugaus eismo priemonių diegimas Molėtų rajono  Giedraičių miestelyje</v>
      </c>
      <c r="E52" s="22" t="s">
        <v>754</v>
      </c>
      <c r="F52" s="22" t="s">
        <v>755</v>
      </c>
      <c r="G52" s="22" t="n">
        <v>1</v>
      </c>
      <c r="H52" s="22"/>
      <c r="I52" s="22"/>
      <c r="J52" s="22"/>
      <c r="K52" s="22"/>
      <c r="L52" s="22"/>
      <c r="M52" s="22"/>
      <c r="N52" s="22"/>
      <c r="O52" s="22"/>
      <c r="P52" s="22"/>
      <c r="Q52" s="77"/>
      <c r="R52" s="83"/>
      <c r="S52" s="83"/>
      <c r="T52" s="83"/>
      <c r="U52" s="83"/>
      <c r="V52" s="83"/>
      <c r="W52" s="58"/>
      <c r="X52" s="60"/>
      <c r="Y52" s="58"/>
      <c r="Z52" s="58"/>
      <c r="AA52" s="58"/>
      <c r="AB52" s="58"/>
      <c r="AC52" s="58"/>
      <c r="AD52" s="58"/>
      <c r="AE52" s="58"/>
      <c r="AF52" s="58"/>
      <c r="AG52" s="58"/>
    </row>
    <row r="53" s="26" customFormat="true" ht="76.5" hidden="false" customHeight="false" outlineLevel="0" collapsed="false">
      <c r="B53" s="32" t="str">
        <f aca="false">'[1]1 lentelė'!B52</f>
        <v>1.2.1.1.14</v>
      </c>
      <c r="C53" s="32" t="str">
        <f aca="false">'[1]1 lentelė'!C52</f>
        <v>R095511-120000-1225</v>
      </c>
      <c r="D53" s="32" t="str">
        <f aca="false">'[1]1 lentelė'!D52</f>
        <v>Saugaus eismo priemonių diegimas Žemaitės gatvėje Zarasų mieste</v>
      </c>
      <c r="E53" s="24" t="s">
        <v>754</v>
      </c>
      <c r="F53" s="24" t="s">
        <v>755</v>
      </c>
      <c r="G53" s="24" t="n">
        <v>1</v>
      </c>
      <c r="H53" s="24"/>
      <c r="I53" s="24"/>
      <c r="J53" s="24"/>
      <c r="K53" s="24"/>
      <c r="L53" s="24"/>
      <c r="M53" s="24"/>
      <c r="N53" s="24"/>
      <c r="O53" s="24"/>
      <c r="P53" s="24"/>
      <c r="Q53" s="79"/>
      <c r="R53" s="79"/>
      <c r="S53" s="79"/>
      <c r="T53" s="79"/>
      <c r="U53" s="79"/>
      <c r="V53" s="79"/>
      <c r="X53" s="81"/>
      <c r="Y53" s="57"/>
      <c r="Z53" s="57"/>
      <c r="AA53" s="57"/>
      <c r="AB53" s="57"/>
      <c r="AC53" s="57"/>
      <c r="AD53" s="57"/>
      <c r="AE53" s="57"/>
      <c r="AF53" s="57"/>
      <c r="AG53" s="57"/>
    </row>
    <row r="54" customFormat="false" ht="102" hidden="false" customHeight="false" outlineLevel="0" collapsed="false">
      <c r="B54" s="47" t="str">
        <f aca="false">'[1]1 lentelė'!B53</f>
        <v>1.2.2 </v>
      </c>
      <c r="C54" s="47"/>
      <c r="D54" s="47" t="str">
        <f aca="false">'[1]1 lentelė'!D53</f>
        <v>Uždavinys: Plėtoti  aplinką tausojančią ir eismo saugą didinančią infrastruktūrą ir priemones bei darnų judumą</v>
      </c>
      <c r="E54" s="47"/>
      <c r="F54" s="47"/>
      <c r="G54" s="84"/>
      <c r="H54" s="47"/>
      <c r="I54" s="47"/>
      <c r="J54" s="84"/>
      <c r="K54" s="47"/>
      <c r="L54" s="47"/>
      <c r="M54" s="84"/>
      <c r="N54" s="47"/>
      <c r="O54" s="47"/>
      <c r="P54" s="84"/>
      <c r="Q54" s="47"/>
      <c r="R54" s="47"/>
      <c r="S54" s="84"/>
      <c r="T54" s="47"/>
      <c r="U54" s="47"/>
      <c r="V54" s="84"/>
      <c r="W54" s="58"/>
      <c r="X54" s="60"/>
      <c r="Y54" s="58"/>
      <c r="Z54" s="58"/>
      <c r="AA54" s="58"/>
      <c r="AB54" s="58"/>
      <c r="AC54" s="58"/>
      <c r="AD54" s="58"/>
      <c r="AE54" s="58"/>
      <c r="AF54" s="58"/>
      <c r="AG54" s="58"/>
    </row>
    <row r="55" customFormat="false" ht="67.5" hidden="false" customHeight="false" outlineLevel="0" collapsed="false">
      <c r="B55" s="62" t="str">
        <f aca="false">'[1]1 lentelė'!B54</f>
        <v>1.2.2.1</v>
      </c>
      <c r="C55" s="62"/>
      <c r="D55" s="87" t="str">
        <f aca="false">'[1]1 lentelė'!D54</f>
        <v>Priemonė: Pėsčiųjų ir dviračių takų rekonstrukcija ir plėtra</v>
      </c>
      <c r="E55" s="62"/>
      <c r="F55" s="62"/>
      <c r="G55" s="62"/>
      <c r="H55" s="62"/>
      <c r="I55" s="62"/>
      <c r="J55" s="62"/>
      <c r="K55" s="62"/>
      <c r="L55" s="62"/>
      <c r="M55" s="62"/>
      <c r="N55" s="62"/>
      <c r="O55" s="62"/>
      <c r="P55" s="62"/>
      <c r="Q55" s="62"/>
      <c r="R55" s="62"/>
      <c r="S55" s="62"/>
      <c r="T55" s="62"/>
      <c r="U55" s="62"/>
      <c r="V55" s="62"/>
      <c r="W55" s="58"/>
      <c r="X55" s="60"/>
      <c r="Y55" s="58"/>
      <c r="Z55" s="58"/>
      <c r="AA55" s="58"/>
      <c r="AB55" s="58"/>
      <c r="AC55" s="58"/>
      <c r="AD55" s="58"/>
      <c r="AE55" s="58"/>
      <c r="AF55" s="58"/>
      <c r="AG55" s="58"/>
    </row>
    <row r="56" customFormat="false" ht="20.25" hidden="false" customHeight="true" outlineLevel="0" collapsed="false">
      <c r="B56" s="90"/>
      <c r="C56" s="90"/>
      <c r="D56" s="90"/>
      <c r="E56" s="90"/>
      <c r="F56" s="90"/>
      <c r="G56" s="90"/>
      <c r="H56" s="22"/>
      <c r="I56" s="22"/>
      <c r="J56" s="22"/>
      <c r="K56" s="22"/>
      <c r="L56" s="22"/>
      <c r="M56" s="22"/>
      <c r="N56" s="22"/>
      <c r="O56" s="22"/>
      <c r="P56" s="22"/>
      <c r="Q56" s="77"/>
      <c r="R56" s="83"/>
      <c r="S56" s="83"/>
      <c r="T56" s="83"/>
      <c r="U56" s="83"/>
      <c r="V56" s="83"/>
      <c r="W56" s="58"/>
      <c r="X56" s="60"/>
      <c r="Y56" s="58"/>
      <c r="Z56" s="58"/>
      <c r="AA56" s="58"/>
      <c r="AB56" s="58"/>
      <c r="AC56" s="58"/>
      <c r="AD56" s="58"/>
      <c r="AE56" s="58"/>
      <c r="AF56" s="58"/>
      <c r="AG56" s="58"/>
    </row>
    <row r="57" customFormat="false" ht="142.5" hidden="false" customHeight="true" outlineLevel="0" collapsed="false">
      <c r="B57" s="32" t="str">
        <f aca="false">'[1]1 lentelė'!B56</f>
        <v>1.2.2.1.3</v>
      </c>
      <c r="C57" s="32" t="str">
        <f aca="false">'[1]1 lentelė'!C56</f>
        <v>R095516-190000-1210</v>
      </c>
      <c r="D57" s="32" t="str">
        <f aca="false">'[1]1 lentelė'!D56</f>
        <v>Dviračių ir pėsčiųjų takų tinklo palei Ąžuolų g. iki mokyklų komplekso plėtra didinant atskirų Molėtų miesto teritorijų tarpusavio integraciją</v>
      </c>
      <c r="E57" s="24" t="s">
        <v>757</v>
      </c>
      <c r="F57" s="24" t="s">
        <v>758</v>
      </c>
      <c r="G57" s="24" t="n">
        <v>0.18</v>
      </c>
      <c r="H57" s="24" t="s">
        <v>759</v>
      </c>
      <c r="I57" s="24" t="s">
        <v>760</v>
      </c>
      <c r="J57" s="27" t="n">
        <v>0.81</v>
      </c>
      <c r="K57" s="22"/>
      <c r="L57" s="22"/>
      <c r="M57" s="22"/>
      <c r="N57" s="22"/>
      <c r="O57" s="22"/>
      <c r="P57" s="22"/>
      <c r="Q57" s="77"/>
      <c r="R57" s="83"/>
      <c r="S57" s="83"/>
      <c r="T57" s="83"/>
      <c r="U57" s="83"/>
      <c r="V57" s="83"/>
      <c r="W57" s="58"/>
      <c r="X57" s="60"/>
      <c r="Y57" s="58"/>
      <c r="Z57" s="58"/>
      <c r="AA57" s="58"/>
      <c r="AB57" s="58"/>
      <c r="AC57" s="58"/>
      <c r="AD57" s="58"/>
      <c r="AE57" s="58"/>
      <c r="AF57" s="58"/>
      <c r="AG57" s="58"/>
    </row>
    <row r="58" customFormat="false" ht="106.5" hidden="false" customHeight="true" outlineLevel="0" collapsed="false">
      <c r="B58" s="32" t="str">
        <f aca="false">'[1]1 lentelė'!B57</f>
        <v>1.2.2.1.4</v>
      </c>
      <c r="C58" s="32" t="str">
        <f aca="false">'[1]1 lentelė'!C57</f>
        <v>R095516-190000-1211</v>
      </c>
      <c r="D58" s="32" t="str">
        <f aca="false">'[1]1 lentelė'!D57</f>
        <v>Dviračių ir pėsčiųjų takų infrastruktūros Utenos mieste plėtra, siekiant pagerinti Pramonės rajono pasiekiamumą.</v>
      </c>
      <c r="E58" s="24" t="s">
        <v>759</v>
      </c>
      <c r="F58" s="24" t="s">
        <v>761</v>
      </c>
      <c r="G58" s="27" t="n">
        <v>0.85</v>
      </c>
      <c r="H58" s="22"/>
      <c r="I58" s="22"/>
      <c r="J58" s="22"/>
      <c r="K58" s="22"/>
      <c r="L58" s="22"/>
      <c r="M58" s="22"/>
      <c r="N58" s="22"/>
      <c r="O58" s="22"/>
      <c r="P58" s="22"/>
      <c r="Q58" s="77"/>
      <c r="R58" s="83"/>
      <c r="S58" s="83"/>
      <c r="T58" s="83"/>
      <c r="U58" s="83"/>
      <c r="V58" s="83"/>
      <c r="W58" s="58"/>
      <c r="X58" s="60"/>
      <c r="Y58" s="58"/>
      <c r="Z58" s="58"/>
      <c r="AA58" s="58"/>
      <c r="AB58" s="58"/>
      <c r="AC58" s="58"/>
      <c r="AD58" s="58"/>
      <c r="AE58" s="58"/>
      <c r="AF58" s="58"/>
      <c r="AG58" s="58"/>
    </row>
    <row r="59" customFormat="false" ht="90.75" hidden="false" customHeight="true" outlineLevel="0" collapsed="false">
      <c r="B59" s="32" t="str">
        <f aca="false">'[1]1 lentelė'!B58</f>
        <v>1.2.2.1.5 </v>
      </c>
      <c r="C59" s="32" t="str">
        <f aca="false">'[1]1 lentelė'!C58</f>
        <v>R095516-190000-1212</v>
      </c>
      <c r="D59" s="32" t="str">
        <f aca="false">'[1]1 lentelė'!D58</f>
        <v>Pėsčiųjų ir dviračių takų plėtra Griežto ežero pakrantėje nuo Vytauto gatvės iki Griežto gatvės </v>
      </c>
      <c r="E59" s="22" t="s">
        <v>757</v>
      </c>
      <c r="F59" s="22" t="s">
        <v>762</v>
      </c>
      <c r="G59" s="24" t="n">
        <v>0.55</v>
      </c>
      <c r="H59" s="22"/>
      <c r="I59" s="22"/>
      <c r="J59" s="22"/>
      <c r="K59" s="22"/>
      <c r="L59" s="22"/>
      <c r="M59" s="22"/>
      <c r="N59" s="22"/>
      <c r="O59" s="22"/>
      <c r="P59" s="22"/>
      <c r="Q59" s="77"/>
      <c r="R59" s="83"/>
      <c r="S59" s="83"/>
      <c r="T59" s="83"/>
      <c r="U59" s="83"/>
      <c r="V59" s="83"/>
      <c r="W59" s="58"/>
      <c r="X59" s="60"/>
      <c r="Y59" s="58"/>
      <c r="Z59" s="58"/>
      <c r="AA59" s="58"/>
      <c r="AB59" s="58"/>
      <c r="AC59" s="58"/>
      <c r="AD59" s="58"/>
      <c r="AE59" s="58"/>
      <c r="AF59" s="58"/>
      <c r="AG59" s="58"/>
    </row>
    <row r="60" s="59" customFormat="true" ht="90.75" hidden="false" customHeight="true" outlineLevel="0" collapsed="false">
      <c r="B60" s="32" t="str">
        <f aca="false">'[1]1 lentelė'!B59</f>
        <v>1.2.2.1.6</v>
      </c>
      <c r="C60" s="32" t="str">
        <f aca="false">'[1]1 lentelė'!C59</f>
        <v>R095516-190000-1213</v>
      </c>
      <c r="D60" s="32" t="str">
        <f aca="false">'[1]1 lentelė'!D59</f>
        <v>Pėsčiųjų takų tinklo plėtra Dusetose, Zarasų rajone </v>
      </c>
      <c r="E60" s="24" t="s">
        <v>759</v>
      </c>
      <c r="F60" s="24" t="s">
        <v>763</v>
      </c>
      <c r="G60" s="24" t="n">
        <v>0.2</v>
      </c>
      <c r="H60" s="24"/>
      <c r="I60" s="42"/>
      <c r="J60" s="42"/>
      <c r="K60" s="42"/>
      <c r="L60" s="42"/>
      <c r="M60" s="42"/>
      <c r="N60" s="42"/>
      <c r="O60" s="42"/>
      <c r="P60" s="42"/>
      <c r="Q60" s="91"/>
      <c r="R60" s="91"/>
      <c r="S60" s="91"/>
      <c r="T60" s="91"/>
      <c r="U60" s="91"/>
      <c r="V60" s="91"/>
      <c r="X60" s="60"/>
      <c r="Y60" s="58"/>
      <c r="Z60" s="58"/>
      <c r="AA60" s="58"/>
      <c r="AB60" s="58"/>
      <c r="AC60" s="58"/>
      <c r="AD60" s="58"/>
      <c r="AE60" s="58"/>
      <c r="AF60" s="58"/>
      <c r="AG60" s="58"/>
    </row>
    <row r="61" s="59" customFormat="true" ht="104.25" hidden="false" customHeight="true" outlineLevel="0" collapsed="false">
      <c r="B61" s="32" t="str">
        <f aca="false">'[1]1 lentelė'!B60</f>
        <v>1.2.2.1.7</v>
      </c>
      <c r="C61" s="32" t="str">
        <f aca="false">'[1]1 lentelė'!C60</f>
        <v>R095516-190000-1214</v>
      </c>
      <c r="D61" s="32" t="str">
        <f aca="false">'[1]1 lentelė'!D60</f>
        <v>Susisiekimo sąlygų gerinimas Molėtų mieste įrengiant pėsčiųjų takus tarp Ąžuolų ir Melioratorių gatvių</v>
      </c>
      <c r="E61" s="24" t="s">
        <v>757</v>
      </c>
      <c r="F61" s="24" t="s">
        <v>762</v>
      </c>
      <c r="G61" s="24" t="n">
        <v>0.54</v>
      </c>
      <c r="H61" s="24"/>
      <c r="I61" s="42"/>
      <c r="J61" s="42"/>
      <c r="K61" s="42"/>
      <c r="L61" s="42"/>
      <c r="M61" s="42"/>
      <c r="N61" s="42"/>
      <c r="O61" s="42"/>
      <c r="P61" s="42"/>
      <c r="Q61" s="91"/>
      <c r="R61" s="91"/>
      <c r="S61" s="91"/>
      <c r="T61" s="91"/>
      <c r="U61" s="91"/>
      <c r="V61" s="91"/>
      <c r="X61" s="60"/>
      <c r="Y61" s="58"/>
      <c r="Z61" s="58"/>
      <c r="AA61" s="58"/>
      <c r="AB61" s="58"/>
      <c r="AC61" s="58"/>
      <c r="AD61" s="58"/>
      <c r="AE61" s="58"/>
      <c r="AF61" s="58"/>
      <c r="AG61" s="58"/>
    </row>
    <row r="62" customFormat="false" ht="51" hidden="false" customHeight="false" outlineLevel="0" collapsed="false">
      <c r="B62" s="62" t="str">
        <f aca="false">'[1]1 lentelė'!B61</f>
        <v>1.2.2.2</v>
      </c>
      <c r="C62" s="62"/>
      <c r="D62" s="62" t="str">
        <f aca="false">'[1]1 lentelė'!D61</f>
        <v>Priemonė: Darnaus judumo priemonių diegimas</v>
      </c>
      <c r="E62" s="62"/>
      <c r="F62" s="62"/>
      <c r="G62" s="62"/>
      <c r="H62" s="62"/>
      <c r="I62" s="62"/>
      <c r="J62" s="62"/>
      <c r="K62" s="62"/>
      <c r="L62" s="62"/>
      <c r="M62" s="62"/>
      <c r="N62" s="62"/>
      <c r="O62" s="62"/>
      <c r="P62" s="62"/>
      <c r="Q62" s="62"/>
      <c r="R62" s="62"/>
      <c r="S62" s="62"/>
      <c r="T62" s="62"/>
      <c r="U62" s="62"/>
      <c r="V62" s="62"/>
      <c r="W62" s="58"/>
      <c r="X62" s="60"/>
      <c r="Y62" s="58"/>
      <c r="Z62" s="58"/>
      <c r="AA62" s="58"/>
      <c r="AB62" s="58"/>
      <c r="AC62" s="58"/>
      <c r="AD62" s="58"/>
      <c r="AE62" s="58"/>
      <c r="AF62" s="58"/>
      <c r="AG62" s="58"/>
    </row>
    <row r="63" customFormat="false" ht="15" hidden="false" customHeight="false" outlineLevel="0" collapsed="false">
      <c r="B63" s="32"/>
      <c r="C63" s="32"/>
      <c r="D63" s="32"/>
      <c r="E63" s="92"/>
      <c r="F63" s="92"/>
      <c r="G63" s="92"/>
      <c r="H63" s="92"/>
      <c r="I63" s="92"/>
      <c r="J63" s="22"/>
      <c r="K63" s="92"/>
      <c r="L63" s="92"/>
      <c r="M63" s="92"/>
      <c r="N63" s="92"/>
      <c r="O63" s="92"/>
      <c r="P63" s="22"/>
      <c r="Q63" s="77"/>
      <c r="R63" s="83"/>
      <c r="S63" s="83"/>
      <c r="T63" s="83"/>
      <c r="U63" s="83"/>
      <c r="V63" s="83"/>
      <c r="W63" s="58"/>
      <c r="X63" s="60"/>
      <c r="Y63" s="58"/>
      <c r="Z63" s="58"/>
      <c r="AA63" s="58"/>
      <c r="AB63" s="58"/>
      <c r="AC63" s="58"/>
      <c r="AD63" s="58"/>
      <c r="AE63" s="58"/>
      <c r="AF63" s="58"/>
      <c r="AG63" s="58"/>
    </row>
    <row r="64" customFormat="false" ht="54.75" hidden="false" customHeight="true" outlineLevel="0" collapsed="false">
      <c r="B64" s="32" t="str">
        <f aca="false">'[1]1 lentelė'!B63</f>
        <v>1.2.2.2.2</v>
      </c>
      <c r="C64" s="32" t="str">
        <f aca="false">'[1]1 lentelė'!C63</f>
        <v>R095513-500000-1214</v>
      </c>
      <c r="D64" s="32" t="str">
        <f aca="false">'[1]1 lentelė'!D63</f>
        <v>Visagino miesto darnaus judumo plano parengimas </v>
      </c>
      <c r="E64" s="93" t="s">
        <v>764</v>
      </c>
      <c r="F64" s="93" t="s">
        <v>765</v>
      </c>
      <c r="G64" s="93" t="n">
        <v>1</v>
      </c>
      <c r="H64" s="94"/>
      <c r="I64" s="94"/>
      <c r="J64" s="24"/>
      <c r="K64" s="94"/>
      <c r="L64" s="94"/>
      <c r="M64" s="94"/>
      <c r="N64" s="94"/>
      <c r="O64" s="94"/>
      <c r="P64" s="24"/>
      <c r="Q64" s="77"/>
      <c r="R64" s="83"/>
      <c r="S64" s="83"/>
      <c r="T64" s="83"/>
      <c r="U64" s="83"/>
      <c r="V64" s="83"/>
      <c r="W64" s="58"/>
      <c r="X64" s="60"/>
      <c r="Y64" s="58"/>
      <c r="Z64" s="58"/>
      <c r="AA64" s="58"/>
      <c r="AB64" s="58"/>
      <c r="AC64" s="58"/>
      <c r="AD64" s="58"/>
      <c r="AE64" s="58"/>
      <c r="AF64" s="58"/>
      <c r="AG64" s="58"/>
    </row>
    <row r="65" customFormat="false" ht="57" hidden="false" customHeight="true" outlineLevel="0" collapsed="false">
      <c r="B65" s="32" t="str">
        <f aca="false">'[1]1 lentelė'!B64</f>
        <v>1.2.2.2.3</v>
      </c>
      <c r="C65" s="32" t="str">
        <f aca="false">'[1]1 lentelė'!C64</f>
        <v>R095514-190000-1215</v>
      </c>
      <c r="D65" s="32" t="str">
        <f aca="false">'[1]1 lentelė'!D64</f>
        <v>Darnaus judumo infrastruktūros įrengimas Visagino mieste</v>
      </c>
      <c r="E65" s="24" t="s">
        <v>766</v>
      </c>
      <c r="F65" s="24" t="s">
        <v>767</v>
      </c>
      <c r="G65" s="24" t="n">
        <v>1</v>
      </c>
      <c r="H65" s="24"/>
      <c r="I65" s="94"/>
      <c r="J65" s="24"/>
      <c r="K65" s="94"/>
      <c r="L65" s="94"/>
      <c r="M65" s="94"/>
      <c r="N65" s="94"/>
      <c r="O65" s="94"/>
      <c r="P65" s="24"/>
      <c r="Q65" s="77"/>
      <c r="R65" s="83"/>
      <c r="S65" s="83"/>
      <c r="T65" s="83"/>
      <c r="U65" s="83"/>
      <c r="V65" s="83"/>
      <c r="W65" s="58"/>
      <c r="X65" s="95"/>
      <c r="Y65" s="58"/>
      <c r="Z65" s="58"/>
      <c r="AA65" s="58"/>
      <c r="AB65" s="58"/>
      <c r="AC65" s="58"/>
      <c r="AD65" s="58"/>
      <c r="AE65" s="58"/>
      <c r="AF65" s="58"/>
      <c r="AG65" s="58"/>
    </row>
    <row r="66" customFormat="false" ht="52.5" hidden="false" customHeight="true" outlineLevel="0" collapsed="false">
      <c r="B66" s="32" t="str">
        <f aca="false">'[1]1 lentelė'!B65</f>
        <v>1.2.2.2.4</v>
      </c>
      <c r="C66" s="32" t="str">
        <f aca="false">'[1]1 lentelė'!C65</f>
        <v>R095513-500000-1216</v>
      </c>
      <c r="D66" s="32" t="str">
        <f aca="false">'[1]1 lentelė'!D65</f>
        <v>Darnaus judumo Utenos mieste plano rengimas</v>
      </c>
      <c r="E66" s="24" t="s">
        <v>764</v>
      </c>
      <c r="F66" s="24" t="s">
        <v>765</v>
      </c>
      <c r="G66" s="24" t="n">
        <v>1</v>
      </c>
      <c r="H66" s="24"/>
      <c r="I66" s="94"/>
      <c r="J66" s="24"/>
      <c r="K66" s="94"/>
      <c r="L66" s="94"/>
      <c r="M66" s="94"/>
      <c r="N66" s="94"/>
      <c r="O66" s="94"/>
      <c r="P66" s="24"/>
      <c r="Q66" s="77"/>
      <c r="R66" s="83"/>
      <c r="S66" s="83"/>
      <c r="T66" s="83"/>
      <c r="U66" s="83"/>
      <c r="V66" s="83"/>
      <c r="W66" s="58"/>
      <c r="X66" s="60"/>
      <c r="Y66" s="58"/>
      <c r="Z66" s="58"/>
      <c r="AA66" s="58"/>
      <c r="AB66" s="58"/>
      <c r="AC66" s="58"/>
      <c r="AD66" s="58"/>
      <c r="AE66" s="58"/>
      <c r="AF66" s="58"/>
      <c r="AG66" s="58"/>
    </row>
    <row r="67" customFormat="false" ht="67.5" hidden="false" customHeight="true" outlineLevel="0" collapsed="false">
      <c r="B67" s="32" t="s">
        <v>243</v>
      </c>
      <c r="C67" s="32" t="s">
        <v>768</v>
      </c>
      <c r="D67" s="32" t="s">
        <v>245</v>
      </c>
      <c r="E67" s="24" t="s">
        <v>766</v>
      </c>
      <c r="F67" s="24" t="s">
        <v>767</v>
      </c>
      <c r="G67" s="24" t="n">
        <v>1</v>
      </c>
      <c r="H67" s="24"/>
      <c r="I67" s="94"/>
      <c r="J67" s="24"/>
      <c r="K67" s="94"/>
      <c r="L67" s="94"/>
      <c r="M67" s="94"/>
      <c r="N67" s="94"/>
      <c r="O67" s="94"/>
      <c r="P67" s="24"/>
      <c r="Q67" s="79"/>
      <c r="R67" s="96"/>
      <c r="S67" s="96"/>
      <c r="T67" s="96"/>
      <c r="U67" s="96"/>
      <c r="V67" s="96"/>
      <c r="W67" s="57"/>
      <c r="X67" s="81"/>
      <c r="Y67" s="57"/>
      <c r="Z67" s="58"/>
      <c r="AA67" s="58"/>
      <c r="AB67" s="58"/>
      <c r="AC67" s="58"/>
      <c r="AD67" s="58"/>
      <c r="AE67" s="58"/>
      <c r="AF67" s="58"/>
      <c r="AG67" s="58"/>
    </row>
    <row r="68" customFormat="false" ht="109.5" hidden="false" customHeight="true" outlineLevel="0" collapsed="false">
      <c r="B68" s="97" t="str">
        <f aca="false">'[1]1 lentelė'!B67</f>
        <v>1.2.2.3</v>
      </c>
      <c r="C68" s="97"/>
      <c r="D68" s="98" t="str">
        <f aca="false">'[1]1 lentelė'!D67</f>
        <v>Priemonė: Vietinio susisiekimo viešojo transporto priemonių parko atnaujinimas</v>
      </c>
      <c r="E68" s="97"/>
      <c r="F68" s="97"/>
      <c r="G68" s="97"/>
      <c r="H68" s="97"/>
      <c r="I68" s="97"/>
      <c r="J68" s="62"/>
      <c r="K68" s="97"/>
      <c r="L68" s="97"/>
      <c r="M68" s="97"/>
      <c r="N68" s="97"/>
      <c r="O68" s="97"/>
      <c r="P68" s="62"/>
      <c r="Q68" s="97"/>
      <c r="R68" s="97"/>
      <c r="S68" s="97"/>
      <c r="T68" s="97"/>
      <c r="U68" s="97"/>
      <c r="V68" s="62"/>
      <c r="W68" s="58"/>
      <c r="X68" s="60"/>
      <c r="Y68" s="58"/>
      <c r="Z68" s="58"/>
      <c r="AA68" s="58"/>
      <c r="AB68" s="58"/>
      <c r="AC68" s="58"/>
      <c r="AD68" s="58"/>
      <c r="AE68" s="58"/>
      <c r="AF68" s="58"/>
      <c r="AG68" s="58"/>
    </row>
    <row r="69" customFormat="false" ht="93" hidden="false" customHeight="true" outlineLevel="0" collapsed="false">
      <c r="B69" s="32" t="str">
        <f aca="false">'[1]1 lentelė'!B69</f>
        <v>1.2.2.3.3</v>
      </c>
      <c r="C69" s="32" t="str">
        <f aca="false">'[1]1 lentelė'!C69</f>
        <v>R095518-100000-1219</v>
      </c>
      <c r="D69" s="32" t="str">
        <f aca="false">'[1]1 lentelė'!D69</f>
        <v>Utenos rajono vietinio susisiekimo viešojo transporto priemonių parko atnaujinimas</v>
      </c>
      <c r="E69" s="94" t="s">
        <v>769</v>
      </c>
      <c r="F69" s="94" t="s">
        <v>770</v>
      </c>
      <c r="G69" s="94" t="n">
        <v>4</v>
      </c>
      <c r="H69" s="94"/>
      <c r="I69" s="94"/>
      <c r="J69" s="24"/>
      <c r="K69" s="94"/>
      <c r="L69" s="94"/>
      <c r="M69" s="94"/>
      <c r="N69" s="94"/>
      <c r="O69" s="94"/>
      <c r="P69" s="24"/>
      <c r="Q69" s="79"/>
      <c r="R69" s="96"/>
      <c r="S69" s="96"/>
      <c r="T69" s="96"/>
      <c r="U69" s="96"/>
      <c r="V69" s="96"/>
      <c r="W69" s="57"/>
      <c r="X69" s="81"/>
      <c r="Y69" s="57"/>
      <c r="Z69" s="58"/>
      <c r="AA69" s="58"/>
      <c r="AB69" s="58"/>
      <c r="AC69" s="58"/>
      <c r="AD69" s="58"/>
      <c r="AE69" s="58"/>
      <c r="AF69" s="58"/>
      <c r="AG69" s="58"/>
    </row>
    <row r="70" customFormat="false" ht="42" hidden="false" customHeight="true" outlineLevel="0" collapsed="false">
      <c r="B70" s="99" t="str">
        <f aca="false">'[1]1 lentelė'!B70</f>
        <v>2.</v>
      </c>
      <c r="C70" s="99"/>
      <c r="D70" s="99" t="str">
        <f aca="false">'[1]1 lentelė'!D70</f>
        <v>Prioritetas: Integrali ekonomika</v>
      </c>
      <c r="E70" s="100"/>
      <c r="F70" s="100"/>
      <c r="G70" s="100"/>
      <c r="H70" s="100"/>
      <c r="I70" s="100"/>
      <c r="J70" s="66"/>
      <c r="K70" s="100"/>
      <c r="L70" s="100"/>
      <c r="M70" s="100"/>
      <c r="N70" s="100"/>
      <c r="O70" s="100"/>
      <c r="P70" s="66"/>
      <c r="Q70" s="100"/>
      <c r="R70" s="100"/>
      <c r="S70" s="100"/>
      <c r="T70" s="100"/>
      <c r="U70" s="100"/>
      <c r="V70" s="66"/>
      <c r="W70" s="58"/>
      <c r="X70" s="60"/>
      <c r="Y70" s="58"/>
      <c r="Z70" s="58"/>
      <c r="AA70" s="58"/>
      <c r="AB70" s="58"/>
      <c r="AC70" s="58"/>
      <c r="AD70" s="58"/>
      <c r="AE70" s="58"/>
      <c r="AF70" s="58"/>
      <c r="AG70" s="58"/>
    </row>
    <row r="71" customFormat="false" ht="76.5" hidden="false" customHeight="true" outlineLevel="0" collapsed="false">
      <c r="B71" s="52" t="str">
        <f aca="false">'[1]1 lentelė'!B71</f>
        <v>2.1 </v>
      </c>
      <c r="C71" s="52"/>
      <c r="D71" s="52" t="str">
        <f aca="false">'[1]1 lentelė'!D71</f>
        <v>Tikslas: Turizmo infrastruktūros, kultūros ir gamtos paveldo plėtra</v>
      </c>
      <c r="E71" s="52"/>
      <c r="F71" s="52"/>
      <c r="G71" s="52"/>
      <c r="H71" s="52"/>
      <c r="I71" s="52"/>
      <c r="J71" s="50"/>
      <c r="K71" s="52"/>
      <c r="L71" s="52"/>
      <c r="M71" s="52"/>
      <c r="N71" s="52"/>
      <c r="O71" s="52"/>
      <c r="P71" s="50"/>
      <c r="Q71" s="52"/>
      <c r="R71" s="52"/>
      <c r="S71" s="52"/>
      <c r="T71" s="52"/>
      <c r="U71" s="52"/>
      <c r="V71" s="50"/>
      <c r="W71" s="58"/>
      <c r="X71" s="58"/>
      <c r="Y71" s="58"/>
      <c r="Z71" s="58"/>
      <c r="AA71" s="58"/>
      <c r="AB71" s="58"/>
      <c r="AC71" s="58"/>
      <c r="AD71" s="58"/>
      <c r="AE71" s="58"/>
      <c r="AF71" s="58"/>
      <c r="AG71" s="58"/>
    </row>
    <row r="72" customFormat="false" ht="66.75" hidden="false" customHeight="true" outlineLevel="0" collapsed="false">
      <c r="B72" s="56" t="str">
        <f aca="false">'[1]1 lentelė'!B72</f>
        <v>2.1.1 </v>
      </c>
      <c r="C72" s="56"/>
      <c r="D72" s="56" t="str">
        <f aca="false">'[1]1 lentelė'!D72</f>
        <v>Uždavinys: Sutvarkyti ir aktualizuoti kultūros paveldo plėtrą</v>
      </c>
      <c r="E72" s="56"/>
      <c r="F72" s="55"/>
      <c r="G72" s="55"/>
      <c r="H72" s="56"/>
      <c r="I72" s="56"/>
      <c r="J72" s="84"/>
      <c r="K72" s="55"/>
      <c r="L72" s="56"/>
      <c r="M72" s="56"/>
      <c r="N72" s="55"/>
      <c r="O72" s="55"/>
      <c r="P72" s="47"/>
      <c r="Q72" s="55"/>
      <c r="R72" s="56"/>
      <c r="S72" s="56"/>
      <c r="T72" s="55"/>
      <c r="U72" s="55"/>
      <c r="V72" s="47"/>
      <c r="W72" s="58"/>
      <c r="X72" s="58"/>
      <c r="Y72" s="58"/>
      <c r="Z72" s="58"/>
      <c r="AA72" s="58"/>
      <c r="AB72" s="58"/>
      <c r="AC72" s="58"/>
      <c r="AD72" s="58"/>
      <c r="AE72" s="58"/>
      <c r="AF72" s="58"/>
      <c r="AG72" s="58"/>
    </row>
    <row r="73" customFormat="false" ht="81" hidden="false" customHeight="true" outlineLevel="0" collapsed="false">
      <c r="B73" s="97" t="str">
        <f aca="false">'[1]1 lentelė'!B73</f>
        <v>2.1.1.1</v>
      </c>
      <c r="C73" s="97"/>
      <c r="D73" s="98" t="str">
        <f aca="false">'[1]1 lentelė'!D73</f>
        <v>Priemonė: Aktualizuoti savivaldybių kultūros paveldo objektus</v>
      </c>
      <c r="E73" s="97"/>
      <c r="F73" s="97"/>
      <c r="G73" s="97"/>
      <c r="H73" s="97"/>
      <c r="I73" s="97"/>
      <c r="J73" s="62"/>
      <c r="K73" s="97"/>
      <c r="L73" s="97"/>
      <c r="M73" s="97"/>
      <c r="N73" s="97"/>
      <c r="O73" s="97"/>
      <c r="P73" s="62"/>
      <c r="Q73" s="97"/>
      <c r="R73" s="97"/>
      <c r="S73" s="97"/>
      <c r="T73" s="97"/>
      <c r="U73" s="97"/>
      <c r="V73" s="62"/>
      <c r="W73" s="58"/>
      <c r="X73" s="58"/>
      <c r="Y73" s="58"/>
      <c r="Z73" s="58"/>
      <c r="AA73" s="58"/>
      <c r="AB73" s="58"/>
      <c r="AC73" s="58"/>
      <c r="AD73" s="58"/>
      <c r="AE73" s="58"/>
      <c r="AF73" s="58"/>
      <c r="AG73" s="58"/>
    </row>
    <row r="74" customFormat="false" ht="153" hidden="false" customHeight="false" outlineLevel="0" collapsed="false">
      <c r="B74" s="32" t="str">
        <f aca="false">'[1]1 lentelė'!B74</f>
        <v>2.1.1.1.1</v>
      </c>
      <c r="C74" s="32" t="str">
        <f aca="false">'[1]1 lentelė'!C74</f>
        <v>R093302-442942-2101</v>
      </c>
      <c r="D74" s="32" t="str">
        <f aca="false">'[1]1 lentelė'!D74</f>
        <v>Kompleksinis Okuličiūtės dvarelio Anykščiuose sutvarkymas ir pritaikymas kultūrinei, meninei veiklai </v>
      </c>
      <c r="E74" s="94" t="s">
        <v>771</v>
      </c>
      <c r="F74" s="94" t="s">
        <v>772</v>
      </c>
      <c r="G74" s="94" t="n">
        <v>1</v>
      </c>
      <c r="H74" s="94" t="s">
        <v>773</v>
      </c>
      <c r="I74" s="94" t="s">
        <v>774</v>
      </c>
      <c r="J74" s="24" t="n">
        <v>1400</v>
      </c>
      <c r="K74" s="94"/>
      <c r="L74" s="94"/>
      <c r="M74" s="94"/>
      <c r="N74" s="94"/>
      <c r="O74" s="94"/>
      <c r="P74" s="24"/>
      <c r="Q74" s="77"/>
      <c r="R74" s="83"/>
      <c r="S74" s="83"/>
      <c r="T74" s="83"/>
      <c r="U74" s="83"/>
      <c r="V74" s="83"/>
      <c r="W74" s="58"/>
      <c r="X74" s="58"/>
      <c r="Y74" s="58"/>
      <c r="Z74" s="58"/>
      <c r="AA74" s="58"/>
      <c r="AB74" s="58"/>
      <c r="AC74" s="58"/>
      <c r="AD74" s="58"/>
      <c r="AE74" s="58"/>
      <c r="AF74" s="58"/>
      <c r="AG74" s="58"/>
    </row>
    <row r="75" customFormat="false" ht="153" hidden="false" customHeight="false" outlineLevel="0" collapsed="false">
      <c r="B75" s="32" t="str">
        <f aca="false">'[1]1 lentelė'!B75</f>
        <v>2.1.1.1.2 </v>
      </c>
      <c r="C75" s="32" t="str">
        <f aca="false">'[1]1 lentelė'!C75</f>
        <v>R093302-440000-2102</v>
      </c>
      <c r="D75" s="32" t="str">
        <f aca="false">'[1]1 lentelė'!D75</f>
        <v>Naujų kultūros paslaugų visuomenės kultūriniams poreikiams tenkinti sukūrimas Utenos meno mokykloje </v>
      </c>
      <c r="E75" s="94" t="s">
        <v>771</v>
      </c>
      <c r="F75" s="94" t="s">
        <v>772</v>
      </c>
      <c r="G75" s="94" t="n">
        <v>1</v>
      </c>
      <c r="H75" s="94" t="s">
        <v>773</v>
      </c>
      <c r="I75" s="94" t="s">
        <v>774</v>
      </c>
      <c r="J75" s="94" t="n">
        <v>2800</v>
      </c>
      <c r="K75" s="94"/>
      <c r="L75" s="94"/>
      <c r="M75" s="94"/>
      <c r="N75" s="94"/>
      <c r="O75" s="94"/>
      <c r="P75" s="24"/>
      <c r="Q75" s="77"/>
      <c r="R75" s="83"/>
      <c r="S75" s="83"/>
      <c r="T75" s="83"/>
      <c r="U75" s="83"/>
      <c r="V75" s="83"/>
      <c r="W75" s="58"/>
      <c r="X75" s="58"/>
      <c r="Y75" s="58"/>
      <c r="Z75" s="58"/>
      <c r="AA75" s="58"/>
      <c r="AB75" s="58"/>
      <c r="AC75" s="58"/>
      <c r="AD75" s="58"/>
      <c r="AE75" s="58"/>
      <c r="AF75" s="58"/>
      <c r="AG75" s="58"/>
    </row>
    <row r="76" customFormat="false" ht="210" hidden="false" customHeight="true" outlineLevel="0" collapsed="false">
      <c r="B76" s="32" t="str">
        <f aca="false">'[1]1 lentelė'!B76</f>
        <v>2.1.1.1.3</v>
      </c>
      <c r="C76" s="32" t="str">
        <f aca="false">'[1]1 lentelė'!C76</f>
        <v>R093302-440000-2103</v>
      </c>
      <c r="D76" s="32" t="str">
        <f aca="false">'[1]1 lentelė'!D76</f>
        <v>Atgailos kanauninkų vienuolyno ansamblio (u.k. 987) vienuolyno namo (u.k. 25029) Videniškių km. kapitalinis remontas ir pritaikymas Videniškių vienuolyno amatų centro ir bendruomenės poreikiams poreikiams</v>
      </c>
      <c r="E76" s="94" t="s">
        <v>771</v>
      </c>
      <c r="F76" s="94" t="s">
        <v>775</v>
      </c>
      <c r="G76" s="94" t="n">
        <v>1</v>
      </c>
      <c r="H76" s="94" t="s">
        <v>773</v>
      </c>
      <c r="I76" s="94" t="s">
        <v>776</v>
      </c>
      <c r="J76" s="24" t="n">
        <v>600</v>
      </c>
      <c r="K76" s="94"/>
      <c r="L76" s="94"/>
      <c r="M76" s="94"/>
      <c r="N76" s="94"/>
      <c r="O76" s="94"/>
      <c r="P76" s="24"/>
      <c r="Q76" s="77"/>
      <c r="R76" s="83"/>
      <c r="S76" s="83"/>
      <c r="T76" s="83"/>
      <c r="U76" s="83"/>
      <c r="V76" s="83"/>
      <c r="W76" s="58"/>
      <c r="X76" s="58"/>
      <c r="Y76" s="58"/>
      <c r="Z76" s="58"/>
      <c r="AA76" s="58"/>
      <c r="AB76" s="58"/>
      <c r="AC76" s="58"/>
      <c r="AD76" s="58"/>
      <c r="AE76" s="58"/>
      <c r="AF76" s="58"/>
      <c r="AG76" s="58"/>
    </row>
    <row r="77" customFormat="false" ht="153" hidden="false" customHeight="false" outlineLevel="0" collapsed="false">
      <c r="B77" s="32" t="str">
        <f aca="false">'[1]1 lentelė'!B77</f>
        <v>2.1.1.1.4</v>
      </c>
      <c r="C77" s="32" t="str">
        <f aca="false">'[1]1 lentelė'!C77</f>
        <v>R093302-442942-2104</v>
      </c>
      <c r="D77" s="32" t="str">
        <f aca="false">'[1]1 lentelė'!D77</f>
        <v>Valstybės saugomo kultūros paveldo objekto – Antazavės dvaro aktualizavimas</v>
      </c>
      <c r="E77" s="94" t="s">
        <v>771</v>
      </c>
      <c r="F77" s="94" t="s">
        <v>772</v>
      </c>
      <c r="G77" s="94" t="n">
        <v>1</v>
      </c>
      <c r="H77" s="94" t="s">
        <v>773</v>
      </c>
      <c r="I77" s="94" t="s">
        <v>774</v>
      </c>
      <c r="J77" s="24" t="n">
        <v>2600</v>
      </c>
      <c r="K77" s="94"/>
      <c r="L77" s="94"/>
      <c r="M77" s="94"/>
      <c r="N77" s="94"/>
      <c r="O77" s="94"/>
      <c r="P77" s="24"/>
      <c r="Q77" s="77"/>
      <c r="R77" s="83"/>
      <c r="S77" s="83"/>
      <c r="T77" s="83"/>
      <c r="U77" s="83"/>
      <c r="V77" s="83"/>
      <c r="W77" s="58"/>
      <c r="X77" s="58"/>
      <c r="Y77" s="58"/>
      <c r="Z77" s="58"/>
      <c r="AA77" s="58"/>
      <c r="AB77" s="58"/>
      <c r="AC77" s="58"/>
      <c r="AD77" s="58"/>
      <c r="AE77" s="58"/>
      <c r="AF77" s="58"/>
      <c r="AG77" s="58"/>
    </row>
    <row r="78" customFormat="false" ht="66.75" hidden="false" customHeight="true" outlineLevel="0" collapsed="false">
      <c r="B78" s="56" t="str">
        <f aca="false">'[1]1 lentelė'!B78</f>
        <v>2.1.2</v>
      </c>
      <c r="C78" s="56"/>
      <c r="D78" s="56" t="str">
        <f aca="false">'[1]1 lentelė'!D78</f>
        <v>Uždavinys: Plėtoti turizmo išteklių ir paslaugų rinkodarą</v>
      </c>
      <c r="E78" s="56"/>
      <c r="F78" s="56"/>
      <c r="G78" s="55"/>
      <c r="H78" s="56"/>
      <c r="I78" s="56"/>
      <c r="J78" s="55"/>
      <c r="K78" s="56"/>
      <c r="L78" s="56"/>
      <c r="M78" s="55"/>
      <c r="N78" s="56"/>
      <c r="O78" s="56"/>
      <c r="P78" s="84"/>
      <c r="Q78" s="56"/>
      <c r="R78" s="56"/>
      <c r="S78" s="55"/>
      <c r="T78" s="56"/>
      <c r="U78" s="56"/>
      <c r="V78" s="84"/>
      <c r="W78" s="58"/>
      <c r="X78" s="58"/>
      <c r="Y78" s="58"/>
      <c r="Z78" s="58"/>
      <c r="AA78" s="58"/>
      <c r="AB78" s="58"/>
      <c r="AC78" s="58"/>
      <c r="AD78" s="58"/>
      <c r="AE78" s="58"/>
      <c r="AF78" s="58"/>
      <c r="AG78" s="58"/>
    </row>
    <row r="79" customFormat="false" ht="109.5" hidden="false" customHeight="true" outlineLevel="0" collapsed="false">
      <c r="B79" s="97" t="str">
        <f aca="false">'[1]1 lentelė'!B79</f>
        <v>2.1.2.1</v>
      </c>
      <c r="C79" s="97"/>
      <c r="D79" s="98" t="str">
        <f aca="false">'[1]1 lentelė'!D79</f>
        <v>Priemonė: Savivaldybes jungiančių turizmo trasų ir turizmo maršrutų informacinės infrastruktūros plėtra</v>
      </c>
      <c r="E79" s="97"/>
      <c r="F79" s="97"/>
      <c r="G79" s="97"/>
      <c r="H79" s="97"/>
      <c r="I79" s="97"/>
      <c r="J79" s="97"/>
      <c r="K79" s="97"/>
      <c r="L79" s="97"/>
      <c r="M79" s="97"/>
      <c r="N79" s="97"/>
      <c r="O79" s="97"/>
      <c r="P79" s="62"/>
      <c r="Q79" s="97"/>
      <c r="R79" s="97"/>
      <c r="S79" s="97"/>
      <c r="T79" s="97"/>
      <c r="U79" s="97"/>
      <c r="V79" s="62"/>
      <c r="W79" s="58"/>
      <c r="X79" s="58"/>
      <c r="Y79" s="58"/>
      <c r="Z79" s="58"/>
      <c r="AA79" s="58"/>
      <c r="AB79" s="58"/>
      <c r="AC79" s="58"/>
      <c r="AD79" s="58"/>
      <c r="AE79" s="58"/>
      <c r="AF79" s="58"/>
      <c r="AG79" s="58"/>
    </row>
    <row r="80" customFormat="false" ht="69" hidden="false" customHeight="true" outlineLevel="0" collapsed="false">
      <c r="B80" s="32" t="str">
        <f aca="false">'[1]1 lentelė'!B81</f>
        <v>2.1.2.1.2 </v>
      </c>
      <c r="C80" s="32" t="str">
        <f aca="false">'[1]1 lentelė'!C81</f>
        <v>R098821-420000-2106</v>
      </c>
      <c r="D80" s="32" t="str">
        <f aca="false">'[1]1 lentelė'!D81</f>
        <v>Informacinės infrastruktūros plėtra Ignalinos, Molėtų ir Utenos rajonuose</v>
      </c>
      <c r="E80" s="24" t="s">
        <v>777</v>
      </c>
      <c r="F80" s="24" t="s">
        <v>778</v>
      </c>
      <c r="G80" s="24" t="n">
        <v>127</v>
      </c>
      <c r="H80" s="94"/>
      <c r="I80" s="94"/>
      <c r="J80" s="94"/>
      <c r="K80" s="94"/>
      <c r="L80" s="94"/>
      <c r="M80" s="94"/>
      <c r="N80" s="94"/>
      <c r="O80" s="94"/>
      <c r="P80" s="24"/>
      <c r="Q80" s="77"/>
      <c r="R80" s="83"/>
      <c r="S80" s="83"/>
      <c r="T80" s="83"/>
      <c r="U80" s="83"/>
      <c r="V80" s="83"/>
      <c r="W80" s="58"/>
      <c r="X80" s="58"/>
      <c r="Y80" s="58"/>
      <c r="Z80" s="58"/>
      <c r="AA80" s="58"/>
      <c r="AB80" s="58"/>
      <c r="AC80" s="58"/>
      <c r="AD80" s="58"/>
      <c r="AE80" s="58"/>
      <c r="AF80" s="58"/>
      <c r="AG80" s="58"/>
    </row>
    <row r="81" s="101" customFormat="true" ht="69" hidden="false" customHeight="true" outlineLevel="0" collapsed="false">
      <c r="B81" s="32" t="str">
        <f aca="false">'[1]1 lentelė'!B82</f>
        <v>2.1.2.1.3</v>
      </c>
      <c r="C81" s="32" t="str">
        <f aca="false">'[1]1 lentelė'!C82</f>
        <v>R098821-420000-2107</v>
      </c>
      <c r="D81" s="32" t="str">
        <f aca="false">'[1]1 lentelė'!D82</f>
        <v>Taktiliniai maketai turistui po atviru dangumi</v>
      </c>
      <c r="E81" s="24" t="s">
        <v>777</v>
      </c>
      <c r="F81" s="24" t="s">
        <v>778</v>
      </c>
      <c r="G81" s="24" t="n">
        <v>30</v>
      </c>
      <c r="H81" s="41"/>
      <c r="I81" s="41"/>
      <c r="J81" s="41"/>
      <c r="K81" s="41"/>
      <c r="L81" s="41"/>
      <c r="M81" s="41"/>
      <c r="N81" s="41"/>
      <c r="O81" s="41"/>
      <c r="P81" s="41"/>
      <c r="Q81" s="102"/>
      <c r="R81" s="102"/>
      <c r="S81" s="102"/>
      <c r="T81" s="102"/>
      <c r="U81" s="102"/>
      <c r="V81" s="102"/>
      <c r="X81" s="57"/>
      <c r="Y81" s="57"/>
      <c r="Z81" s="57"/>
      <c r="AA81" s="57"/>
      <c r="AB81" s="57"/>
      <c r="AC81" s="57"/>
      <c r="AD81" s="57"/>
      <c r="AE81" s="57"/>
      <c r="AF81" s="57"/>
      <c r="AG81" s="57"/>
    </row>
    <row r="82" customFormat="false" ht="90.75" hidden="false" customHeight="true" outlineLevel="0" collapsed="false">
      <c r="B82" s="32" t="s">
        <v>296</v>
      </c>
      <c r="C82" s="32" t="s">
        <v>297</v>
      </c>
      <c r="D82" s="24" t="s">
        <v>298</v>
      </c>
      <c r="E82" s="24" t="s">
        <v>777</v>
      </c>
      <c r="F82" s="24" t="s">
        <v>778</v>
      </c>
      <c r="G82" s="24" t="n">
        <v>27</v>
      </c>
      <c r="H82" s="94"/>
      <c r="I82" s="94"/>
      <c r="J82" s="94"/>
      <c r="K82" s="94"/>
      <c r="L82" s="94"/>
      <c r="M82" s="94"/>
      <c r="N82" s="94"/>
      <c r="O82" s="94"/>
      <c r="P82" s="24"/>
      <c r="Q82" s="77"/>
      <c r="R82" s="83"/>
      <c r="S82" s="83"/>
      <c r="T82" s="83"/>
      <c r="U82" s="83"/>
      <c r="V82" s="83"/>
      <c r="W82" s="58"/>
      <c r="X82" s="58"/>
      <c r="Y82" s="58"/>
      <c r="Z82" s="58"/>
      <c r="AA82" s="58"/>
      <c r="AB82" s="58"/>
      <c r="AC82" s="58"/>
      <c r="AD82" s="58"/>
      <c r="AE82" s="58"/>
      <c r="AF82" s="58"/>
      <c r="AG82" s="58"/>
    </row>
    <row r="83" customFormat="false" ht="50.25" hidden="false" customHeight="true" outlineLevel="0" collapsed="false">
      <c r="B83" s="52" t="str">
        <f aca="false">'[1]1 lentelė'!B84</f>
        <v>2.2</v>
      </c>
      <c r="C83" s="52"/>
      <c r="D83" s="52" t="str">
        <f aca="false">'[1]1 lentelė'!D84</f>
        <v>Tikslas; darnaus išteklių naudojimo skatinimas</v>
      </c>
      <c r="E83" s="52"/>
      <c r="F83" s="52"/>
      <c r="G83" s="52"/>
      <c r="H83" s="52"/>
      <c r="I83" s="52"/>
      <c r="J83" s="52"/>
      <c r="K83" s="52"/>
      <c r="L83" s="52"/>
      <c r="M83" s="52"/>
      <c r="N83" s="52"/>
      <c r="O83" s="52"/>
      <c r="P83" s="50"/>
      <c r="Q83" s="52"/>
      <c r="R83" s="52"/>
      <c r="S83" s="52"/>
      <c r="T83" s="52"/>
      <c r="U83" s="52"/>
      <c r="V83" s="50"/>
      <c r="W83" s="58"/>
      <c r="X83" s="58"/>
      <c r="Y83" s="58"/>
      <c r="Z83" s="58"/>
      <c r="AA83" s="58"/>
      <c r="AB83" s="58"/>
      <c r="AC83" s="58"/>
      <c r="AD83" s="58"/>
      <c r="AE83" s="58"/>
      <c r="AF83" s="58"/>
      <c r="AG83" s="58"/>
    </row>
    <row r="84" customFormat="false" ht="115.5" hidden="false" customHeight="true" outlineLevel="0" collapsed="false">
      <c r="B84" s="56" t="str">
        <f aca="false">'[1]1 lentelė'!B85</f>
        <v>2.2.1</v>
      </c>
      <c r="C84" s="56"/>
      <c r="D84" s="56" t="str">
        <f aca="false">'[1]1 lentelė'!D85</f>
        <v>Uždavinys: Plėtoti tvarią šilumos energijos, vandens tiekimo, nuotekų šalinimo ir atliekų tvarkymo sistemą</v>
      </c>
      <c r="E84" s="56"/>
      <c r="F84" s="56"/>
      <c r="G84" s="55"/>
      <c r="H84" s="56"/>
      <c r="I84" s="56"/>
      <c r="J84" s="55"/>
      <c r="K84" s="56"/>
      <c r="L84" s="56"/>
      <c r="M84" s="55"/>
      <c r="N84" s="56"/>
      <c r="O84" s="56"/>
      <c r="P84" s="84"/>
      <c r="Q84" s="56"/>
      <c r="R84" s="56"/>
      <c r="S84" s="55"/>
      <c r="T84" s="56"/>
      <c r="U84" s="56"/>
      <c r="V84" s="84"/>
      <c r="W84" s="58"/>
      <c r="X84" s="58"/>
      <c r="Y84" s="58"/>
      <c r="Z84" s="58"/>
      <c r="AA84" s="58"/>
      <c r="AB84" s="58"/>
      <c r="AC84" s="58"/>
      <c r="AD84" s="58"/>
      <c r="AE84" s="58"/>
      <c r="AF84" s="58"/>
      <c r="AG84" s="58"/>
    </row>
    <row r="85" customFormat="false" ht="138.75" hidden="false" customHeight="true" outlineLevel="0" collapsed="false">
      <c r="B85" s="97" t="str">
        <f aca="false">'[1]1 lentelė'!B86</f>
        <v>2.2.1.1</v>
      </c>
      <c r="C85" s="97"/>
      <c r="D85" s="98" t="str">
        <f aca="false">'[1]1 lentelė'!D86</f>
        <v>Priemonė: Geriamojo vandens tiekimo ir nuotekų tvarkymo sistemų renovavimas ir plėtra, įmonių valdymo tobulinimas</v>
      </c>
      <c r="E85" s="97"/>
      <c r="F85" s="97"/>
      <c r="G85" s="97"/>
      <c r="H85" s="97"/>
      <c r="I85" s="97"/>
      <c r="J85" s="97"/>
      <c r="K85" s="97"/>
      <c r="L85" s="97"/>
      <c r="M85" s="97"/>
      <c r="N85" s="97"/>
      <c r="O85" s="97"/>
      <c r="P85" s="62"/>
      <c r="Q85" s="97"/>
      <c r="R85" s="97"/>
      <c r="S85" s="97"/>
      <c r="T85" s="97"/>
      <c r="U85" s="97"/>
      <c r="V85" s="62"/>
      <c r="W85" s="58"/>
      <c r="X85" s="58"/>
      <c r="Y85" s="58"/>
      <c r="Z85" s="58"/>
      <c r="AA85" s="58"/>
      <c r="AB85" s="58"/>
      <c r="AC85" s="58"/>
      <c r="AD85" s="58"/>
      <c r="AE85" s="58"/>
      <c r="AF85" s="58"/>
      <c r="AG85" s="58"/>
    </row>
    <row r="86" customFormat="false" ht="178.5" hidden="false" customHeight="false" outlineLevel="0" collapsed="false">
      <c r="B86" s="32" t="str">
        <f aca="false">'[1]1 lentelė'!B87</f>
        <v>2.2.1.1.1</v>
      </c>
      <c r="C86" s="32" t="str">
        <f aca="false">'[1]1 lentelė'!C87</f>
        <v>R090014-060700-2201</v>
      </c>
      <c r="D86" s="32" t="str">
        <f aca="false">'[1]1 lentelė'!D87</f>
        <v>Vandens tiekimo ir nuotekų tvarkymo infrastruktūros plėtra Ignalinos rajone </v>
      </c>
      <c r="E86" s="94" t="s">
        <v>779</v>
      </c>
      <c r="F86" s="94" t="s">
        <v>780</v>
      </c>
      <c r="G86" s="94" t="n">
        <v>5.23</v>
      </c>
      <c r="H86" s="94" t="s">
        <v>781</v>
      </c>
      <c r="I86" s="94" t="s">
        <v>782</v>
      </c>
      <c r="J86" s="94" t="n">
        <v>16</v>
      </c>
      <c r="K86" s="94" t="s">
        <v>783</v>
      </c>
      <c r="L86" s="94" t="s">
        <v>784</v>
      </c>
      <c r="M86" s="24" t="n">
        <v>1298</v>
      </c>
      <c r="N86" s="94" t="s">
        <v>785</v>
      </c>
      <c r="O86" s="24" t="s">
        <v>786</v>
      </c>
      <c r="P86" s="24" t="n">
        <v>120</v>
      </c>
      <c r="Q86" s="24" t="s">
        <v>787</v>
      </c>
      <c r="R86" s="24" t="s">
        <v>788</v>
      </c>
      <c r="S86" s="24" t="n">
        <v>27</v>
      </c>
      <c r="T86" s="24" t="s">
        <v>789</v>
      </c>
      <c r="U86" s="24" t="s">
        <v>790</v>
      </c>
      <c r="V86" s="24" t="n">
        <v>1314</v>
      </c>
      <c r="W86" s="24" t="s">
        <v>791</v>
      </c>
      <c r="X86" s="103" t="s">
        <v>792</v>
      </c>
      <c r="Y86" s="103" t="n">
        <v>147</v>
      </c>
      <c r="Z86" s="58"/>
      <c r="AA86" s="58"/>
      <c r="AB86" s="58"/>
      <c r="AC86" s="58"/>
      <c r="AD86" s="58"/>
      <c r="AE86" s="58"/>
      <c r="AF86" s="58"/>
      <c r="AG86" s="58"/>
    </row>
    <row r="87" customFormat="false" ht="165.75" hidden="false" customHeight="false" outlineLevel="0" collapsed="false">
      <c r="B87" s="32" t="str">
        <f aca="false">'[1]1 lentelė'!B88</f>
        <v>2.2.1.1.2</v>
      </c>
      <c r="C87" s="32" t="str">
        <f aca="false">'[1]1 lentelė'!C88</f>
        <v>R090014-070000-2202</v>
      </c>
      <c r="D87" s="32" t="str">
        <f aca="false">'[1]1 lentelė'!D88</f>
        <v>Vandens tiekimo ir nuotekų tvarkymo infrastruktūros plėtra ir rekonstravimas Zarasų rajono savivaldybėje </v>
      </c>
      <c r="E87" s="94" t="s">
        <v>781</v>
      </c>
      <c r="F87" s="94" t="s">
        <v>782</v>
      </c>
      <c r="G87" s="24" t="n">
        <v>106</v>
      </c>
      <c r="H87" s="24" t="s">
        <v>785</v>
      </c>
      <c r="I87" s="24" t="s">
        <v>786</v>
      </c>
      <c r="J87" s="24" t="n">
        <v>358</v>
      </c>
      <c r="K87" s="94" t="s">
        <v>787</v>
      </c>
      <c r="L87" s="94" t="s">
        <v>793</v>
      </c>
      <c r="M87" s="94" t="n">
        <v>42</v>
      </c>
      <c r="N87" s="24" t="s">
        <v>789</v>
      </c>
      <c r="O87" s="24" t="s">
        <v>790</v>
      </c>
      <c r="P87" s="24" t="n">
        <v>106</v>
      </c>
      <c r="Q87" s="24" t="s">
        <v>791</v>
      </c>
      <c r="R87" s="24" t="s">
        <v>792</v>
      </c>
      <c r="S87" s="24" t="n">
        <v>400</v>
      </c>
      <c r="T87" s="79"/>
      <c r="U87" s="79"/>
      <c r="V87" s="79"/>
      <c r="W87" s="26"/>
      <c r="X87" s="57"/>
      <c r="Y87" s="57"/>
      <c r="Z87" s="58"/>
      <c r="AA87" s="58"/>
      <c r="AB87" s="58"/>
      <c r="AC87" s="58"/>
      <c r="AD87" s="58"/>
      <c r="AE87" s="58"/>
      <c r="AF87" s="58"/>
      <c r="AG87" s="58"/>
    </row>
    <row r="88" customFormat="false" ht="89.25" hidden="false" customHeight="false" outlineLevel="0" collapsed="false">
      <c r="B88" s="32" t="str">
        <f aca="false">'[1]1 lentelė'!B89</f>
        <v>2.2.1.1.3</v>
      </c>
      <c r="C88" s="32" t="str">
        <f aca="false">'[1]1 lentelė'!C89</f>
        <v>R090014-060000-2203</v>
      </c>
      <c r="D88" s="32" t="str">
        <f aca="false">'[1]1 lentelė'!D89</f>
        <v>Vandens tiekimo ir nuotekų tinklų rekonstravimas Visagine </v>
      </c>
      <c r="E88" s="24" t="s">
        <v>779</v>
      </c>
      <c r="F88" s="24" t="s">
        <v>780</v>
      </c>
      <c r="G88" s="24" t="n">
        <v>19.37</v>
      </c>
      <c r="H88" s="94"/>
      <c r="I88" s="94"/>
      <c r="J88" s="94"/>
      <c r="K88" s="94"/>
      <c r="L88" s="94"/>
      <c r="M88" s="94"/>
      <c r="N88" s="94"/>
      <c r="O88" s="24"/>
      <c r="P88" s="24"/>
      <c r="Q88" s="79"/>
      <c r="R88" s="79"/>
      <c r="S88" s="79"/>
      <c r="T88" s="79"/>
      <c r="U88" s="79"/>
      <c r="V88" s="79"/>
      <c r="W88" s="26"/>
      <c r="X88" s="57"/>
      <c r="Y88" s="57"/>
      <c r="Z88" s="58"/>
      <c r="AA88" s="58"/>
      <c r="AB88" s="58"/>
      <c r="AC88" s="58"/>
      <c r="AD88" s="58"/>
      <c r="AE88" s="58"/>
      <c r="AF88" s="58"/>
      <c r="AG88" s="58"/>
    </row>
    <row r="89" customFormat="false" ht="165.75" hidden="false" customHeight="false" outlineLevel="0" collapsed="false">
      <c r="B89" s="32" t="str">
        <f aca="false">'[1]1 lentelė'!B90</f>
        <v>2.2.1.1.4</v>
      </c>
      <c r="C89" s="32" t="str">
        <f aca="false">'[1]1 lentelė'!C90</f>
        <v>R090014-070600-2204</v>
      </c>
      <c r="D89" s="32" t="str">
        <f aca="false">'[1]1 lentelė'!D90</f>
        <v>Vandens tiekimo ir nuotekų tvarkymo infrastruktūros plėtra ir rekonstrukcija Anykščių r. sav. Kurklių miestelyje</v>
      </c>
      <c r="E89" s="94" t="s">
        <v>781</v>
      </c>
      <c r="F89" s="94" t="s">
        <v>782</v>
      </c>
      <c r="G89" s="94" t="n">
        <v>328</v>
      </c>
      <c r="H89" s="94" t="s">
        <v>785</v>
      </c>
      <c r="I89" s="94" t="s">
        <v>786</v>
      </c>
      <c r="J89" s="94" t="n">
        <v>273</v>
      </c>
      <c r="K89" s="94" t="s">
        <v>787</v>
      </c>
      <c r="L89" s="94" t="s">
        <v>793</v>
      </c>
      <c r="M89" s="94" t="n">
        <v>350</v>
      </c>
      <c r="N89" s="94" t="s">
        <v>779</v>
      </c>
      <c r="O89" s="24" t="s">
        <v>780</v>
      </c>
      <c r="P89" s="24" t="n">
        <v>0.31</v>
      </c>
      <c r="Q89" s="24" t="s">
        <v>789</v>
      </c>
      <c r="R89" s="24" t="s">
        <v>790</v>
      </c>
      <c r="S89" s="24" t="n">
        <v>328</v>
      </c>
      <c r="T89" s="24" t="s">
        <v>791</v>
      </c>
      <c r="U89" s="24" t="s">
        <v>792</v>
      </c>
      <c r="V89" s="24" t="n">
        <v>350</v>
      </c>
      <c r="W89" s="26"/>
      <c r="X89" s="57"/>
      <c r="Y89" s="57"/>
      <c r="Z89" s="58"/>
      <c r="AA89" s="58"/>
      <c r="AB89" s="58"/>
      <c r="AC89" s="58"/>
      <c r="AD89" s="58"/>
      <c r="AE89" s="58"/>
      <c r="AF89" s="58"/>
      <c r="AG89" s="58"/>
    </row>
    <row r="90" customFormat="false" ht="165.75" hidden="false" customHeight="false" outlineLevel="0" collapsed="false">
      <c r="B90" s="32" t="str">
        <f aca="false">'[1]1 lentelė'!B91</f>
        <v>2.2.1.1.5</v>
      </c>
      <c r="C90" s="32" t="str">
        <f aca="false">'[1]1 lentelė'!C91</f>
        <v>R090014-070600-2205</v>
      </c>
      <c r="D90" s="32" t="str">
        <f aca="false">'[1]1 lentelė'!D91</f>
        <v> Vandens tiekimo ir nuotekų tvarkymo infrastruktūros plėtra ir rekonstrukcija Molėtų rajone </v>
      </c>
      <c r="E90" s="94" t="s">
        <v>781</v>
      </c>
      <c r="F90" s="94" t="s">
        <v>782</v>
      </c>
      <c r="G90" s="94" t="n">
        <v>20</v>
      </c>
      <c r="H90" s="94" t="s">
        <v>785</v>
      </c>
      <c r="I90" s="94" t="s">
        <v>786</v>
      </c>
      <c r="J90" s="24" t="n">
        <v>210</v>
      </c>
      <c r="K90" s="24" t="s">
        <v>787</v>
      </c>
      <c r="L90" s="24" t="s">
        <v>793</v>
      </c>
      <c r="M90" s="24" t="n">
        <v>194</v>
      </c>
      <c r="N90" s="24" t="s">
        <v>779</v>
      </c>
      <c r="O90" s="24" t="s">
        <v>780</v>
      </c>
      <c r="P90" s="24" t="n">
        <v>2.43</v>
      </c>
      <c r="Q90" s="24" t="s">
        <v>789</v>
      </c>
      <c r="R90" s="24" t="s">
        <v>790</v>
      </c>
      <c r="S90" s="24" t="n">
        <v>20</v>
      </c>
      <c r="T90" s="24" t="s">
        <v>791</v>
      </c>
      <c r="U90" s="24" t="s">
        <v>792</v>
      </c>
      <c r="V90" s="24" t="n">
        <v>404</v>
      </c>
      <c r="W90" s="26"/>
      <c r="X90" s="57"/>
      <c r="Y90" s="57"/>
      <c r="Z90" s="58"/>
      <c r="AA90" s="58"/>
      <c r="AB90" s="58"/>
      <c r="AC90" s="58"/>
      <c r="AD90" s="58"/>
      <c r="AE90" s="58"/>
      <c r="AF90" s="58"/>
      <c r="AG90" s="58"/>
    </row>
    <row r="91" customFormat="false" ht="140.25" hidden="false" customHeight="false" outlineLevel="0" collapsed="false">
      <c r="B91" s="32" t="str">
        <f aca="false">'[1]1 lentelė'!B92</f>
        <v>2.2.1.1.6</v>
      </c>
      <c r="C91" s="32" t="str">
        <f aca="false">'[1]1 lentelė'!C92</f>
        <v>R090014-075000-2206</v>
      </c>
      <c r="D91" s="32" t="str">
        <f aca="false">'[1]1 lentelė'!D92</f>
        <v>Vandens tiekimo ir nuotekų tvarkymo infrastruktūros plėtra Utenos rajone (Jasonių k.)</v>
      </c>
      <c r="E91" s="94" t="s">
        <v>781</v>
      </c>
      <c r="F91" s="94" t="s">
        <v>794</v>
      </c>
      <c r="G91" s="94" t="n">
        <v>544</v>
      </c>
      <c r="H91" s="94" t="s">
        <v>785</v>
      </c>
      <c r="I91" s="94" t="s">
        <v>795</v>
      </c>
      <c r="J91" s="94" t="n">
        <v>634</v>
      </c>
      <c r="K91" s="24" t="s">
        <v>789</v>
      </c>
      <c r="L91" s="24" t="s">
        <v>790</v>
      </c>
      <c r="M91" s="24" t="n">
        <v>544</v>
      </c>
      <c r="N91" s="24" t="s">
        <v>791</v>
      </c>
      <c r="O91" s="24" t="s">
        <v>792</v>
      </c>
      <c r="P91" s="24" t="n">
        <v>634</v>
      </c>
      <c r="Q91" s="79"/>
      <c r="R91" s="79"/>
      <c r="S91" s="79"/>
      <c r="T91" s="79"/>
      <c r="U91" s="79"/>
      <c r="V91" s="79"/>
      <c r="W91" s="26"/>
      <c r="X91" s="57"/>
      <c r="Y91" s="57"/>
      <c r="Z91" s="58"/>
      <c r="AA91" s="58"/>
      <c r="AB91" s="58"/>
      <c r="AC91" s="58"/>
      <c r="AD91" s="58"/>
      <c r="AE91" s="58"/>
      <c r="AF91" s="58"/>
      <c r="AG91" s="58"/>
    </row>
    <row r="92" customFormat="false" ht="104.25" hidden="false" customHeight="true" outlineLevel="0" collapsed="false">
      <c r="B92" s="32" t="str">
        <f aca="false">'[1]1 lentelė'!B93</f>
        <v>2.2.1.1.7</v>
      </c>
      <c r="C92" s="32" t="str">
        <f aca="false">'[1]1 lentelė'!C93</f>
        <v>R090014-060000-2225</v>
      </c>
      <c r="D92" s="32" t="str">
        <f aca="false">'[1]1 lentelė'!D93</f>
        <v>Vandens tiekimo ir nuotekų tvarkymo infrastruktūros rekonstrukcija ir inventorizacija Ignalinos rajone</v>
      </c>
      <c r="E92" s="24" t="s">
        <v>779</v>
      </c>
      <c r="F92" s="24" t="s">
        <v>780</v>
      </c>
      <c r="G92" s="24" t="n">
        <v>0.95</v>
      </c>
      <c r="H92" s="24"/>
      <c r="I92" s="24"/>
      <c r="J92" s="24"/>
      <c r="K92" s="24"/>
      <c r="L92" s="24"/>
      <c r="M92" s="24"/>
      <c r="N92" s="24"/>
      <c r="O92" s="24"/>
      <c r="P92" s="24"/>
      <c r="Q92" s="79"/>
      <c r="R92" s="79"/>
      <c r="S92" s="79"/>
      <c r="T92" s="79"/>
      <c r="U92" s="79"/>
      <c r="V92" s="79"/>
      <c r="W92" s="26"/>
      <c r="X92" s="57"/>
      <c r="Y92" s="57"/>
      <c r="Z92" s="58"/>
      <c r="AA92" s="58"/>
      <c r="AB92" s="58"/>
      <c r="AC92" s="58"/>
      <c r="AD92" s="58"/>
      <c r="AE92" s="58"/>
      <c r="AF92" s="58"/>
      <c r="AG92" s="58"/>
    </row>
    <row r="93" customFormat="false" ht="165.75" hidden="false" customHeight="false" outlineLevel="0" collapsed="false">
      <c r="B93" s="32" t="str">
        <f aca="false">'[1]1 lentelė'!B94</f>
        <v>2.2.1.1.8</v>
      </c>
      <c r="C93" s="32" t="str">
        <f aca="false">'[1]1 lentelė'!C94</f>
        <v>R090014-075000-2226</v>
      </c>
      <c r="D93" s="32" t="str">
        <f aca="false">'[1]1 lentelė'!D94</f>
        <v>Vandens tiekimo ir nuotekų tvarkymo infrastruktūros plėtra Utenos rajone (Jasonių k. II etapas)</v>
      </c>
      <c r="E93" s="24" t="s">
        <v>781</v>
      </c>
      <c r="F93" s="24" t="s">
        <v>782</v>
      </c>
      <c r="G93" s="24" t="n">
        <v>153</v>
      </c>
      <c r="H93" s="88"/>
      <c r="I93" s="88"/>
      <c r="J93" s="88"/>
      <c r="K93" s="24" t="s">
        <v>785</v>
      </c>
      <c r="L93" s="24" t="s">
        <v>786</v>
      </c>
      <c r="M93" s="24" t="n">
        <v>153</v>
      </c>
      <c r="N93" s="88"/>
      <c r="O93" s="88"/>
      <c r="P93" s="88"/>
      <c r="Q93" s="24" t="s">
        <v>789</v>
      </c>
      <c r="R93" s="24" t="s">
        <v>790</v>
      </c>
      <c r="S93" s="24" t="n">
        <v>153</v>
      </c>
      <c r="T93" s="24" t="s">
        <v>791</v>
      </c>
      <c r="U93" s="24" t="s">
        <v>792</v>
      </c>
      <c r="V93" s="24" t="n">
        <v>153</v>
      </c>
      <c r="W93" s="57"/>
      <c r="X93" s="57"/>
      <c r="Y93" s="57"/>
      <c r="Z93" s="58"/>
      <c r="AA93" s="58"/>
      <c r="AB93" s="58"/>
      <c r="AC93" s="58"/>
      <c r="AD93" s="58"/>
      <c r="AE93" s="58"/>
      <c r="AF93" s="58"/>
      <c r="AG93" s="58"/>
    </row>
    <row r="94" s="104" customFormat="true" ht="165.75" hidden="false" customHeight="false" outlineLevel="0" collapsed="false">
      <c r="B94" s="32" t="str">
        <f aca="false">'[1]1 lentelė'!B95</f>
        <v>2.2.1.1.9</v>
      </c>
      <c r="C94" s="32" t="str">
        <f aca="false">'[1]1 lentelė'!C95</f>
        <v>R090014-070000-2227</v>
      </c>
      <c r="D94" s="32" t="str">
        <f aca="false">'[1]1 lentelė'!D95</f>
        <v>Vandentiekio ir nuotekų tinklų Anykščių aglomeracijoje (sodų bendrija ,,Šaltupys" ir Keblonių k.) statybos darbai.</v>
      </c>
      <c r="E94" s="24" t="s">
        <v>781</v>
      </c>
      <c r="F94" s="24" t="s">
        <v>782</v>
      </c>
      <c r="G94" s="24" t="n">
        <v>288</v>
      </c>
      <c r="H94" s="24" t="s">
        <v>785</v>
      </c>
      <c r="I94" s="24" t="s">
        <v>786</v>
      </c>
      <c r="J94" s="24" t="n">
        <v>288</v>
      </c>
      <c r="K94" s="24" t="s">
        <v>789</v>
      </c>
      <c r="L94" s="24" t="s">
        <v>790</v>
      </c>
      <c r="M94" s="24" t="n">
        <v>288</v>
      </c>
      <c r="N94" s="24" t="s">
        <v>791</v>
      </c>
      <c r="O94" s="24" t="s">
        <v>792</v>
      </c>
      <c r="P94" s="24" t="n">
        <v>288</v>
      </c>
      <c r="Q94" s="79"/>
      <c r="R94" s="103"/>
      <c r="S94" s="103"/>
      <c r="T94" s="96"/>
      <c r="U94" s="96"/>
      <c r="V94" s="96"/>
      <c r="W94" s="57"/>
      <c r="X94" s="57"/>
      <c r="Y94" s="57"/>
      <c r="Z94" s="57"/>
      <c r="AA94" s="57"/>
      <c r="AB94" s="57"/>
      <c r="AC94" s="57"/>
      <c r="AD94" s="57"/>
      <c r="AE94" s="57"/>
      <c r="AF94" s="57"/>
      <c r="AG94" s="57"/>
    </row>
    <row r="95" customFormat="false" ht="178.5" hidden="false" customHeight="false" outlineLevel="0" collapsed="false">
      <c r="B95" s="32" t="str">
        <f aca="false">'[1]1 lentelė'!B96</f>
        <v>2.2.1.1.10</v>
      </c>
      <c r="C95" s="32" t="str">
        <f aca="false">'[1]1 lentelė'!C96</f>
        <v>R090014-070600-2228</v>
      </c>
      <c r="D95" s="32" t="str">
        <f aca="false">'[1]1 lentelė'!D96</f>
        <v>Vandens tiekimo ir nuotekų tvarkymo infrastruktūros plėtra ir rekonstravimas Zarasų rajono savivaldybėje (II etapas)</v>
      </c>
      <c r="E95" s="24" t="s">
        <v>781</v>
      </c>
      <c r="F95" s="24" t="s">
        <v>782</v>
      </c>
      <c r="G95" s="24" t="n">
        <v>44</v>
      </c>
      <c r="H95" s="24" t="s">
        <v>785</v>
      </c>
      <c r="I95" s="24" t="s">
        <v>786</v>
      </c>
      <c r="J95" s="24" t="n">
        <v>93</v>
      </c>
      <c r="K95" s="24" t="s">
        <v>787</v>
      </c>
      <c r="L95" s="24" t="s">
        <v>788</v>
      </c>
      <c r="M95" s="24" t="n">
        <v>62</v>
      </c>
      <c r="N95" s="24" t="s">
        <v>789</v>
      </c>
      <c r="O95" s="24" t="s">
        <v>790</v>
      </c>
      <c r="P95" s="24" t="n">
        <v>44</v>
      </c>
      <c r="Q95" s="24" t="s">
        <v>791</v>
      </c>
      <c r="R95" s="24" t="s">
        <v>792</v>
      </c>
      <c r="S95" s="24" t="n">
        <v>155</v>
      </c>
      <c r="T95" s="96"/>
      <c r="U95" s="96"/>
      <c r="V95" s="96"/>
      <c r="W95" s="57"/>
      <c r="X95" s="57"/>
      <c r="Y95" s="57"/>
      <c r="Z95" s="58"/>
      <c r="AA95" s="58"/>
      <c r="AB95" s="58"/>
      <c r="AC95" s="58"/>
      <c r="AD95" s="58"/>
      <c r="AE95" s="58"/>
      <c r="AF95" s="58"/>
      <c r="AG95" s="58"/>
    </row>
    <row r="96" customFormat="false" ht="165.75" hidden="false" customHeight="false" outlineLevel="0" collapsed="false">
      <c r="B96" s="32" t="str">
        <f aca="false">'[1]1 lentelė'!B97</f>
        <v>2.2.1.1.11</v>
      </c>
      <c r="C96" s="32" t="str">
        <f aca="false">'[1]1 lentelė'!C97</f>
        <v>R090014-070600-2229</v>
      </c>
      <c r="D96" s="32" t="str">
        <f aca="false">'[1]1 lentelė'!D97</f>
        <v>Vandens tiekimo ir nuotekų tvarkymo infrastruktūros plėtra ir rekonstrukcija Molėtų rajone (II etapas)</v>
      </c>
      <c r="E96" s="24" t="s">
        <v>781</v>
      </c>
      <c r="F96" s="24" t="s">
        <v>782</v>
      </c>
      <c r="G96" s="24" t="n">
        <v>32</v>
      </c>
      <c r="H96" s="24" t="s">
        <v>785</v>
      </c>
      <c r="I96" s="24" t="s">
        <v>786</v>
      </c>
      <c r="J96" s="24" t="n">
        <v>107</v>
      </c>
      <c r="K96" s="24" t="s">
        <v>779</v>
      </c>
      <c r="L96" s="24" t="s">
        <v>780</v>
      </c>
      <c r="M96" s="27" t="n">
        <v>0.1</v>
      </c>
      <c r="N96" s="24" t="s">
        <v>791</v>
      </c>
      <c r="O96" s="24" t="s">
        <v>792</v>
      </c>
      <c r="P96" s="24" t="n">
        <v>107</v>
      </c>
      <c r="Q96" s="24" t="s">
        <v>789</v>
      </c>
      <c r="R96" s="24" t="s">
        <v>790</v>
      </c>
      <c r="S96" s="24" t="n">
        <v>32</v>
      </c>
      <c r="T96" s="96"/>
      <c r="U96" s="96"/>
      <c r="V96" s="96"/>
      <c r="W96" s="57"/>
      <c r="X96" s="57"/>
      <c r="Y96" s="57"/>
      <c r="Z96" s="58"/>
      <c r="AA96" s="58"/>
      <c r="AB96" s="58"/>
      <c r="AC96" s="58"/>
      <c r="AD96" s="58"/>
      <c r="AE96" s="58"/>
      <c r="AF96" s="58"/>
      <c r="AG96" s="58"/>
    </row>
    <row r="97" customFormat="false" ht="54.75" hidden="false" customHeight="true" outlineLevel="0" collapsed="false">
      <c r="B97" s="97" t="str">
        <f aca="false">'[1]1 lentelė'!B98</f>
        <v>2.2.1.2</v>
      </c>
      <c r="C97" s="97"/>
      <c r="D97" s="98" t="str">
        <f aca="false">'[1]1 lentelė'!D98</f>
        <v>Priemonė: Paviršinių nuotekų sistemų tvarkymas</v>
      </c>
      <c r="E97" s="97"/>
      <c r="F97" s="97"/>
      <c r="G97" s="97"/>
      <c r="H97" s="97"/>
      <c r="I97" s="97"/>
      <c r="J97" s="97"/>
      <c r="K97" s="97"/>
      <c r="L97" s="97"/>
      <c r="M97" s="97"/>
      <c r="N97" s="97"/>
      <c r="O97" s="97"/>
      <c r="P97" s="97"/>
      <c r="Q97" s="97"/>
      <c r="R97" s="97"/>
      <c r="S97" s="97"/>
      <c r="T97" s="97"/>
      <c r="U97" s="97"/>
      <c r="V97" s="97"/>
      <c r="W97" s="57"/>
      <c r="X97" s="57"/>
      <c r="Y97" s="57"/>
      <c r="Z97" s="58"/>
      <c r="AA97" s="58"/>
      <c r="AB97" s="58"/>
      <c r="AC97" s="58"/>
      <c r="AD97" s="58"/>
      <c r="AE97" s="58"/>
      <c r="AF97" s="58"/>
      <c r="AG97" s="58"/>
    </row>
    <row r="98" customFormat="false" ht="154.5" hidden="false" customHeight="true" outlineLevel="0" collapsed="false">
      <c r="B98" s="32" t="str">
        <f aca="false">'[1]1 lentelė'!B99</f>
        <v>2.2.1.2.1</v>
      </c>
      <c r="C98" s="32" t="str">
        <f aca="false">'[1]1 lentelė'!C99</f>
        <v>R090007-080000-2207</v>
      </c>
      <c r="D98" s="32" t="str">
        <f aca="false">'[1]1 lentelė'!D99</f>
        <v>Paviršinių nuotekų tinklų ir jiems priklausančios infrastruktūros rekonstrukcija ir plėtra Utenos mieste</v>
      </c>
      <c r="E98" s="94" t="s">
        <v>796</v>
      </c>
      <c r="F98" s="94" t="s">
        <v>797</v>
      </c>
      <c r="G98" s="94" t="n">
        <v>52.58</v>
      </c>
      <c r="H98" s="94" t="s">
        <v>798</v>
      </c>
      <c r="I98" s="94" t="s">
        <v>799</v>
      </c>
      <c r="J98" s="94" t="n">
        <v>20.25</v>
      </c>
      <c r="K98" s="94"/>
      <c r="L98" s="94"/>
      <c r="M98" s="94"/>
      <c r="N98" s="94"/>
      <c r="O98" s="94"/>
      <c r="P98" s="24"/>
      <c r="Q98" s="79"/>
      <c r="R98" s="96"/>
      <c r="S98" s="96"/>
      <c r="T98" s="96"/>
      <c r="U98" s="96"/>
      <c r="V98" s="96"/>
      <c r="W98" s="57"/>
      <c r="X98" s="57"/>
      <c r="Y98" s="57"/>
      <c r="Z98" s="58"/>
      <c r="AA98" s="58"/>
      <c r="AB98" s="58"/>
      <c r="AC98" s="58"/>
      <c r="AD98" s="58"/>
      <c r="AE98" s="58"/>
      <c r="AF98" s="58"/>
      <c r="AG98" s="58"/>
    </row>
    <row r="99" customFormat="false" ht="156" hidden="false" customHeight="true" outlineLevel="0" collapsed="false">
      <c r="B99" s="32" t="str">
        <f aca="false">'[1]1 lentelė'!B100</f>
        <v>2.2.1.2.2</v>
      </c>
      <c r="C99" s="32" t="str">
        <f aca="false">'[1]1 lentelė'!C100</f>
        <v>R090007-080000-2208</v>
      </c>
      <c r="D99" s="32" t="str">
        <f aca="false">'[1]1 lentelė'!D100</f>
        <v>Inžinerinių paviršinių nuotekų surinkimo ir šalinimo tinklų rekonstravimas Visagino g. atkarpoje nuo Parko iki Vilties g.</v>
      </c>
      <c r="E99" s="94" t="s">
        <v>796</v>
      </c>
      <c r="F99" s="94" t="s">
        <v>800</v>
      </c>
      <c r="G99" s="94" t="n">
        <v>71.92</v>
      </c>
      <c r="H99" s="94"/>
      <c r="I99" s="94"/>
      <c r="J99" s="94"/>
      <c r="K99" s="94"/>
      <c r="L99" s="94"/>
      <c r="M99" s="94"/>
      <c r="N99" s="94"/>
      <c r="O99" s="94"/>
      <c r="P99" s="24"/>
      <c r="Q99" s="79"/>
      <c r="R99" s="96"/>
      <c r="S99" s="96"/>
      <c r="T99" s="96"/>
      <c r="U99" s="96"/>
      <c r="V99" s="96"/>
      <c r="W99" s="57"/>
      <c r="X99" s="57"/>
      <c r="Y99" s="57"/>
      <c r="Z99" s="58"/>
      <c r="AA99" s="58"/>
      <c r="AB99" s="58"/>
      <c r="AC99" s="58"/>
      <c r="AD99" s="58"/>
      <c r="AE99" s="58"/>
      <c r="AF99" s="58"/>
      <c r="AG99" s="58"/>
    </row>
    <row r="100" customFormat="false" ht="66.75" hidden="false" customHeight="true" outlineLevel="0" collapsed="false">
      <c r="B100" s="18" t="str">
        <f aca="false">'[1]1 lentelė'!B101</f>
        <v>2.2.1.3</v>
      </c>
      <c r="C100" s="18" t="n">
        <f aca="false">'[1]1 lentelė'!C101</f>
        <v>0</v>
      </c>
      <c r="D100" s="18" t="str">
        <f aca="false">'[1]1 lentelė'!D101</f>
        <v>Priemonė: Komunalinių atliekų tvarkymo infrastruktūros plėtra</v>
      </c>
      <c r="E100" s="18"/>
      <c r="F100" s="18"/>
      <c r="G100" s="18"/>
      <c r="H100" s="18"/>
      <c r="I100" s="18"/>
      <c r="J100" s="18"/>
      <c r="K100" s="18"/>
      <c r="L100" s="18"/>
      <c r="M100" s="18"/>
      <c r="N100" s="18"/>
      <c r="O100" s="18"/>
      <c r="P100" s="18"/>
      <c r="Q100" s="18"/>
      <c r="R100" s="18"/>
      <c r="S100" s="18"/>
      <c r="T100" s="18"/>
      <c r="U100" s="18"/>
      <c r="V100" s="18"/>
      <c r="W100" s="57"/>
      <c r="X100" s="57"/>
      <c r="Y100" s="57"/>
      <c r="Z100" s="58"/>
      <c r="AA100" s="58"/>
      <c r="AB100" s="58"/>
      <c r="AC100" s="58"/>
      <c r="AD100" s="58"/>
      <c r="AE100" s="58"/>
      <c r="AF100" s="58"/>
      <c r="AG100" s="58"/>
    </row>
    <row r="101" customFormat="false" ht="103.5" hidden="false" customHeight="true" outlineLevel="0" collapsed="false">
      <c r="B101" s="32" t="str">
        <f aca="false">'[1]1 lentelė'!B102</f>
        <v>2.2.1.3.1</v>
      </c>
      <c r="C101" s="32" t="str">
        <f aca="false">'[1]1 lentelė'!C102</f>
        <v>R090008-050000-2209</v>
      </c>
      <c r="D101" s="32" t="str">
        <f aca="false">'[1]1 lentelė'!D102</f>
        <v>Komunalinių atliekų tvarkymo infrastruktūros plėtra Visagino savivaldybėje</v>
      </c>
      <c r="E101" s="94" t="s">
        <v>801</v>
      </c>
      <c r="F101" s="94" t="s">
        <v>802</v>
      </c>
      <c r="G101" s="24" t="n">
        <v>1105.32</v>
      </c>
      <c r="H101" s="94"/>
      <c r="I101" s="94"/>
      <c r="J101" s="94"/>
      <c r="K101" s="94"/>
      <c r="L101" s="94"/>
      <c r="M101" s="94"/>
      <c r="N101" s="94"/>
      <c r="O101" s="94"/>
      <c r="P101" s="24"/>
      <c r="Q101" s="79"/>
      <c r="R101" s="96"/>
      <c r="S101" s="96"/>
      <c r="T101" s="96"/>
      <c r="U101" s="96"/>
      <c r="V101" s="96"/>
      <c r="W101" s="57"/>
      <c r="X101" s="57"/>
      <c r="Y101" s="57"/>
      <c r="Z101" s="58"/>
      <c r="AA101" s="58"/>
      <c r="AB101" s="58"/>
      <c r="AC101" s="58"/>
      <c r="AD101" s="58"/>
      <c r="AE101" s="58"/>
      <c r="AF101" s="58"/>
      <c r="AG101" s="58"/>
    </row>
    <row r="102" customFormat="false" ht="144.75" hidden="false" customHeight="true" outlineLevel="0" collapsed="false">
      <c r="B102" s="32" t="str">
        <f aca="false">'[1]1 lentelė'!B103</f>
        <v>2.2.1.3.2</v>
      </c>
      <c r="C102" s="32" t="str">
        <f aca="false">'[1]1 lentelė'!C103</f>
        <v>R090008-050000-2210</v>
      </c>
      <c r="D102" s="32" t="str">
        <f aca="false">'[1]1 lentelė'!D103</f>
        <v>Konteinerinių aikštelių įrengimas ( rekonstrukcija) Ignalinos r. savivaldybėje ir atliekų surinkimo konteinerių konteinerinėms aikštelėms įsigijimas</v>
      </c>
      <c r="E102" s="94" t="s">
        <v>801</v>
      </c>
      <c r="F102" s="94" t="s">
        <v>803</v>
      </c>
      <c r="G102" s="24" t="n">
        <v>729</v>
      </c>
      <c r="H102" s="94"/>
      <c r="I102" s="94"/>
      <c r="J102" s="94"/>
      <c r="K102" s="94"/>
      <c r="L102" s="94"/>
      <c r="M102" s="94"/>
      <c r="N102" s="94"/>
      <c r="O102" s="94"/>
      <c r="P102" s="24"/>
      <c r="Q102" s="79"/>
      <c r="R102" s="96"/>
      <c r="S102" s="96"/>
      <c r="T102" s="96"/>
      <c r="U102" s="96"/>
      <c r="V102" s="96"/>
      <c r="W102" s="57"/>
      <c r="X102" s="57"/>
      <c r="Y102" s="57"/>
      <c r="Z102" s="58"/>
      <c r="AA102" s="58"/>
      <c r="AB102" s="58"/>
      <c r="AC102" s="58"/>
      <c r="AD102" s="58"/>
      <c r="AE102" s="58"/>
      <c r="AF102" s="58"/>
      <c r="AG102" s="58"/>
    </row>
    <row r="103" customFormat="false" ht="92.25" hidden="false" customHeight="true" outlineLevel="0" collapsed="false">
      <c r="B103" s="32" t="str">
        <f aca="false">'[1]1 lentelė'!B104</f>
        <v>2.2.1.3.3</v>
      </c>
      <c r="C103" s="32" t="str">
        <f aca="false">'[1]1 lentelė'!C104</f>
        <v>R090008-050000-2211</v>
      </c>
      <c r="D103" s="32" t="str">
        <f aca="false">'[1]1 lentelė'!D104</f>
        <v>Komunalinių atliekų tvarkymo infrastruktūros plėtra Anykščių rajono savivaldybėje</v>
      </c>
      <c r="E103" s="24" t="s">
        <v>801</v>
      </c>
      <c r="F103" s="24" t="s">
        <v>804</v>
      </c>
      <c r="G103" s="24" t="n">
        <v>2553.5</v>
      </c>
      <c r="H103" s="94"/>
      <c r="I103" s="94"/>
      <c r="J103" s="94"/>
      <c r="K103" s="94"/>
      <c r="L103" s="94"/>
      <c r="M103" s="94"/>
      <c r="N103" s="94"/>
      <c r="O103" s="94"/>
      <c r="P103" s="24"/>
      <c r="Q103" s="79"/>
      <c r="R103" s="96"/>
      <c r="S103" s="96"/>
      <c r="T103" s="96"/>
      <c r="U103" s="96"/>
      <c r="V103" s="96"/>
      <c r="W103" s="57"/>
      <c r="X103" s="57"/>
      <c r="Y103" s="57"/>
      <c r="Z103" s="58"/>
      <c r="AA103" s="58"/>
      <c r="AB103" s="58"/>
      <c r="AC103" s="58"/>
      <c r="AD103" s="58"/>
      <c r="AE103" s="58"/>
      <c r="AF103" s="58"/>
      <c r="AG103" s="58"/>
    </row>
    <row r="104" customFormat="false" ht="89.25" hidden="false" customHeight="false" outlineLevel="0" collapsed="false">
      <c r="B104" s="32" t="str">
        <f aca="false">'[1]1 lentelė'!B105</f>
        <v>2.2.1.3.4</v>
      </c>
      <c r="C104" s="32" t="str">
        <f aca="false">'[1]1 lentelė'!C105</f>
        <v>R090008-050000-2212</v>
      </c>
      <c r="D104" s="32" t="str">
        <f aca="false">'[1]1 lentelė'!D105</f>
        <v>Molėtų rajono komunalinių atliekų tvarkymo infrastruktūros plėtra</v>
      </c>
      <c r="E104" s="24" t="s">
        <v>801</v>
      </c>
      <c r="F104" s="24" t="s">
        <v>804</v>
      </c>
      <c r="G104" s="24" t="n">
        <v>2248.75</v>
      </c>
      <c r="H104" s="94"/>
      <c r="I104" s="94"/>
      <c r="J104" s="94"/>
      <c r="K104" s="94"/>
      <c r="L104" s="94"/>
      <c r="M104" s="94"/>
      <c r="N104" s="94"/>
      <c r="O104" s="94"/>
      <c r="P104" s="24"/>
      <c r="Q104" s="79"/>
      <c r="R104" s="96"/>
      <c r="S104" s="96"/>
      <c r="T104" s="96"/>
      <c r="U104" s="96"/>
      <c r="V104" s="96"/>
      <c r="W104" s="57"/>
      <c r="X104" s="57"/>
      <c r="Y104" s="57"/>
      <c r="Z104" s="58"/>
      <c r="AA104" s="58"/>
      <c r="AB104" s="58"/>
      <c r="AC104" s="58"/>
      <c r="AD104" s="58"/>
      <c r="AE104" s="58"/>
      <c r="AF104" s="58"/>
      <c r="AG104" s="58"/>
    </row>
    <row r="105" customFormat="false" ht="102" hidden="false" customHeight="false" outlineLevel="0" collapsed="false">
      <c r="B105" s="32" t="str">
        <f aca="false">'[1]1 lentelė'!B106</f>
        <v>2.2.1.3.5</v>
      </c>
      <c r="C105" s="32" t="str">
        <f aca="false">'[1]1 lentelė'!C106</f>
        <v>R090008-050000-2213</v>
      </c>
      <c r="D105" s="32" t="str">
        <f aca="false">'[1]1 lentelė'!D106</f>
        <v>Komunalinių atliekų tvarkymo infrastruktūros plėtra Zarasų rajone</v>
      </c>
      <c r="E105" s="94" t="s">
        <v>801</v>
      </c>
      <c r="F105" s="94" t="s">
        <v>802</v>
      </c>
      <c r="G105" s="24" t="n">
        <v>1213.93</v>
      </c>
      <c r="H105" s="94"/>
      <c r="I105" s="94"/>
      <c r="J105" s="94"/>
      <c r="K105" s="94"/>
      <c r="L105" s="94"/>
      <c r="M105" s="94"/>
      <c r="N105" s="94"/>
      <c r="O105" s="94"/>
      <c r="P105" s="24"/>
      <c r="Q105" s="79"/>
      <c r="R105" s="96"/>
      <c r="S105" s="96"/>
      <c r="T105" s="96"/>
      <c r="U105" s="96"/>
      <c r="V105" s="96"/>
      <c r="W105" s="57"/>
      <c r="X105" s="57"/>
      <c r="Y105" s="57"/>
      <c r="Z105" s="58"/>
      <c r="AA105" s="58"/>
      <c r="AB105" s="58"/>
      <c r="AC105" s="58"/>
      <c r="AD105" s="58"/>
      <c r="AE105" s="58"/>
      <c r="AF105" s="58"/>
      <c r="AG105" s="58"/>
    </row>
    <row r="106" customFormat="false" ht="89.25" hidden="false" customHeight="false" outlineLevel="0" collapsed="false">
      <c r="B106" s="32" t="str">
        <f aca="false">'[1]1 lentelė'!B107</f>
        <v>2.2.1.3.6</v>
      </c>
      <c r="C106" s="32" t="str">
        <f aca="false">'[1]1 lentelė'!C107</f>
        <v>R090008-050000-2214</v>
      </c>
      <c r="D106" s="32" t="str">
        <f aca="false">'[1]1 lentelė'!D107</f>
        <v>Komunalinių atliekų tvarkymo infrastruktūros plėtra Utenos rajone</v>
      </c>
      <c r="E106" s="94" t="s">
        <v>801</v>
      </c>
      <c r="F106" s="94" t="s">
        <v>805</v>
      </c>
      <c r="G106" s="94" t="n">
        <v>1123</v>
      </c>
      <c r="H106" s="94"/>
      <c r="I106" s="94"/>
      <c r="J106" s="94"/>
      <c r="K106" s="94"/>
      <c r="L106" s="94"/>
      <c r="M106" s="94"/>
      <c r="N106" s="94"/>
      <c r="O106" s="94"/>
      <c r="P106" s="24"/>
      <c r="Q106" s="79"/>
      <c r="R106" s="96"/>
      <c r="S106" s="96"/>
      <c r="T106" s="96"/>
      <c r="U106" s="96"/>
      <c r="V106" s="96"/>
      <c r="W106" s="57"/>
      <c r="X106" s="57"/>
      <c r="Y106" s="57"/>
      <c r="Z106" s="58"/>
      <c r="AA106" s="58"/>
      <c r="AB106" s="58"/>
      <c r="AC106" s="58"/>
      <c r="AD106" s="58"/>
      <c r="AE106" s="58"/>
      <c r="AF106" s="58"/>
      <c r="AG106" s="58"/>
    </row>
    <row r="107" customFormat="false" ht="76.5" hidden="false" customHeight="false" outlineLevel="0" collapsed="false">
      <c r="B107" s="55" t="str">
        <f aca="false">'[1]1 lentelė'!B108</f>
        <v>2.2.2.</v>
      </c>
      <c r="C107" s="55"/>
      <c r="D107" s="56" t="str">
        <f aca="false">'[1]1 lentelė'!D108</f>
        <v>Uždavinys: Gerinti regiono kraštovaizdžio tvarkymo ir apsaugos efektyvumą</v>
      </c>
      <c r="E107" s="55"/>
      <c r="F107" s="55"/>
      <c r="G107" s="55"/>
      <c r="H107" s="55"/>
      <c r="I107" s="55"/>
      <c r="J107" s="55"/>
      <c r="K107" s="55"/>
      <c r="L107" s="55"/>
      <c r="M107" s="55"/>
      <c r="N107" s="55"/>
      <c r="O107" s="55"/>
      <c r="P107" s="55"/>
      <c r="Q107" s="55"/>
      <c r="R107" s="55"/>
      <c r="S107" s="55"/>
      <c r="T107" s="55"/>
      <c r="U107" s="55"/>
      <c r="V107" s="55"/>
      <c r="W107" s="57"/>
      <c r="X107" s="57"/>
      <c r="Y107" s="57"/>
      <c r="Z107" s="58"/>
      <c r="AA107" s="58"/>
      <c r="AB107" s="58"/>
      <c r="AC107" s="58"/>
      <c r="AD107" s="58"/>
      <c r="AE107" s="58"/>
      <c r="AF107" s="58"/>
      <c r="AG107" s="58"/>
    </row>
    <row r="108" customFormat="false" ht="40.5" hidden="false" customHeight="false" outlineLevel="0" collapsed="false">
      <c r="B108" s="97" t="str">
        <f aca="false">'[1]1 lentelė'!B109</f>
        <v>2.2.2.1</v>
      </c>
      <c r="C108" s="97"/>
      <c r="D108" s="98" t="str">
        <f aca="false">'[1]1 lentelė'!D109</f>
        <v>Priemonė: Kraštovaizdžio apsauga</v>
      </c>
      <c r="E108" s="97"/>
      <c r="F108" s="97"/>
      <c r="G108" s="97"/>
      <c r="H108" s="97"/>
      <c r="I108" s="97"/>
      <c r="J108" s="97"/>
      <c r="K108" s="97"/>
      <c r="L108" s="97"/>
      <c r="M108" s="97"/>
      <c r="N108" s="97"/>
      <c r="O108" s="97"/>
      <c r="P108" s="97"/>
      <c r="Q108" s="97"/>
      <c r="R108" s="97"/>
      <c r="S108" s="97"/>
      <c r="T108" s="97"/>
      <c r="U108" s="97"/>
      <c r="V108" s="97"/>
      <c r="W108" s="57"/>
      <c r="X108" s="57"/>
      <c r="Y108" s="57"/>
      <c r="Z108" s="58"/>
      <c r="AA108" s="58"/>
      <c r="AB108" s="58"/>
      <c r="AC108" s="58"/>
      <c r="AD108" s="58"/>
      <c r="AE108" s="58"/>
      <c r="AF108" s="58"/>
      <c r="AG108" s="58"/>
    </row>
    <row r="109" customFormat="false" ht="153" hidden="false" customHeight="false" outlineLevel="0" collapsed="false">
      <c r="B109" s="32" t="str">
        <f aca="false">'[1]1 lentelė'!B110</f>
        <v>2.2.2.1.1</v>
      </c>
      <c r="C109" s="32" t="str">
        <f aca="false">'[1]1 lentelė'!C110</f>
        <v>R090019-380000-2215</v>
      </c>
      <c r="D109" s="32" t="str">
        <f aca="false">'[1]1 lentelė'!D110</f>
        <v>Zarasų rajono savivaldybės bendrųjų planų koregavimas</v>
      </c>
      <c r="E109" s="94" t="s">
        <v>806</v>
      </c>
      <c r="F109" s="94" t="s">
        <v>807</v>
      </c>
      <c r="G109" s="94" t="n">
        <v>2</v>
      </c>
      <c r="H109" s="94"/>
      <c r="I109" s="94"/>
      <c r="J109" s="94"/>
      <c r="K109" s="94"/>
      <c r="L109" s="94"/>
      <c r="M109" s="94"/>
      <c r="N109" s="94"/>
      <c r="O109" s="94"/>
      <c r="P109" s="24"/>
      <c r="Q109" s="79"/>
      <c r="R109" s="96"/>
      <c r="S109" s="96"/>
      <c r="T109" s="96"/>
      <c r="U109" s="96"/>
      <c r="V109" s="96"/>
      <c r="W109" s="57"/>
      <c r="X109" s="57"/>
      <c r="Y109" s="57"/>
      <c r="Z109" s="58"/>
      <c r="AA109" s="58"/>
      <c r="AB109" s="58"/>
      <c r="AC109" s="58"/>
      <c r="AD109" s="58"/>
      <c r="AE109" s="58"/>
      <c r="AF109" s="58"/>
      <c r="AG109" s="58"/>
    </row>
    <row r="110" customFormat="false" ht="111.75" hidden="false" customHeight="true" outlineLevel="0" collapsed="false">
      <c r="B110" s="32" t="str">
        <f aca="false">'[1]1 lentelė'!B111</f>
        <v>2.2.2.1.2</v>
      </c>
      <c r="C110" s="32" t="str">
        <f aca="false">'[1]1 lentelė'!C111</f>
        <v>R090019-380000-2216</v>
      </c>
      <c r="D110" s="32" t="str">
        <f aca="false">'[1]1 lentelė'!D111</f>
        <v>Bešeimininkių apleistų, kraštovaizdį darkančių statinių likvidavimas Molėtų rajono savivaldybėje</v>
      </c>
      <c r="E110" s="24" t="s">
        <v>808</v>
      </c>
      <c r="F110" s="24" t="s">
        <v>809</v>
      </c>
      <c r="G110" s="24" t="n">
        <v>36</v>
      </c>
      <c r="H110" s="24" t="s">
        <v>810</v>
      </c>
      <c r="I110" s="24" t="s">
        <v>811</v>
      </c>
      <c r="J110" s="24" t="n">
        <v>2.98</v>
      </c>
      <c r="K110" s="94"/>
      <c r="L110" s="94"/>
      <c r="M110" s="94"/>
      <c r="N110" s="94"/>
      <c r="O110" s="94"/>
      <c r="P110" s="24"/>
      <c r="Q110" s="79"/>
      <c r="R110" s="96"/>
      <c r="S110" s="96"/>
      <c r="T110" s="96"/>
      <c r="U110" s="96"/>
      <c r="V110" s="96"/>
      <c r="W110" s="57"/>
      <c r="X110" s="80" t="s">
        <v>808</v>
      </c>
      <c r="Y110" s="80" t="s">
        <v>809</v>
      </c>
      <c r="Z110" s="80" t="n">
        <v>31</v>
      </c>
      <c r="AA110" s="80" t="s">
        <v>810</v>
      </c>
      <c r="AB110" s="80" t="s">
        <v>811</v>
      </c>
      <c r="AC110" s="80" t="n">
        <v>2.6</v>
      </c>
      <c r="AD110" s="58"/>
      <c r="AE110" s="58"/>
      <c r="AF110" s="58"/>
      <c r="AG110" s="58"/>
    </row>
    <row r="111" customFormat="false" ht="114.75" hidden="false" customHeight="false" outlineLevel="0" collapsed="false">
      <c r="B111" s="32" t="str">
        <f aca="false">'[1]1 lentelė'!B112</f>
        <v>2.2.2.1.3</v>
      </c>
      <c r="C111" s="32" t="str">
        <f aca="false">'[1]1 lentelė'!C112</f>
        <v>R090019-380000-2217</v>
      </c>
      <c r="D111" s="32" t="str">
        <f aca="false">'[1]1 lentelė'!D112</f>
        <v>Kraštovaizdžio formavimas ir ekologinės būklės gerinimas Zarasų rajone</v>
      </c>
      <c r="E111" s="94" t="s">
        <v>812</v>
      </c>
      <c r="F111" s="94" t="s">
        <v>813</v>
      </c>
      <c r="G111" s="94" t="n">
        <v>3</v>
      </c>
      <c r="H111" s="94" t="s">
        <v>810</v>
      </c>
      <c r="I111" s="94" t="s">
        <v>811</v>
      </c>
      <c r="J111" s="94" t="n">
        <v>28.9</v>
      </c>
      <c r="K111" s="41"/>
      <c r="L111" s="41"/>
      <c r="M111" s="41"/>
      <c r="N111" s="94"/>
      <c r="O111" s="94"/>
      <c r="P111" s="24"/>
      <c r="Q111" s="79"/>
      <c r="R111" s="96"/>
      <c r="S111" s="96"/>
      <c r="T111" s="96"/>
      <c r="U111" s="96"/>
      <c r="V111" s="96"/>
      <c r="W111" s="57"/>
      <c r="X111" s="57"/>
      <c r="Y111" s="57"/>
      <c r="Z111" s="58"/>
      <c r="AA111" s="58"/>
      <c r="AB111" s="58"/>
      <c r="AC111" s="58"/>
      <c r="AD111" s="58"/>
      <c r="AE111" s="58"/>
      <c r="AF111" s="58"/>
      <c r="AG111" s="58"/>
    </row>
    <row r="112" customFormat="false" ht="102" hidden="false" customHeight="false" outlineLevel="0" collapsed="false">
      <c r="B112" s="37" t="str">
        <f aca="false">'[1]1 lentelė'!B113</f>
        <v>2.2.2.1.4</v>
      </c>
      <c r="C112" s="32" t="str">
        <f aca="false">'[1]1 lentelė'!C113</f>
        <v>R090019-380000-2218</v>
      </c>
      <c r="D112" s="32" t="str">
        <f aca="false">'[1]1 lentelė'!D113</f>
        <v>Želdynų teritorijos formavimas ir kraštovaizdžio būklės gerinimas Utenos mieste</v>
      </c>
      <c r="E112" s="24" t="s">
        <v>812</v>
      </c>
      <c r="F112" s="24" t="s">
        <v>814</v>
      </c>
      <c r="G112" s="24" t="n">
        <v>1</v>
      </c>
      <c r="H112" s="24" t="s">
        <v>810</v>
      </c>
      <c r="I112" s="24" t="s">
        <v>811</v>
      </c>
      <c r="J112" s="24" t="n">
        <v>8.7</v>
      </c>
      <c r="K112" s="94"/>
      <c r="L112" s="94"/>
      <c r="M112" s="94"/>
      <c r="N112" s="94"/>
      <c r="O112" s="94"/>
      <c r="P112" s="24"/>
      <c r="Q112" s="79"/>
      <c r="R112" s="96"/>
      <c r="S112" s="96"/>
      <c r="T112" s="96"/>
      <c r="U112" s="96"/>
      <c r="V112" s="96"/>
      <c r="W112" s="57"/>
      <c r="X112" s="57"/>
      <c r="Y112" s="57" t="s">
        <v>812</v>
      </c>
      <c r="Z112" s="58" t="s">
        <v>814</v>
      </c>
      <c r="AA112" s="58" t="n">
        <v>1</v>
      </c>
      <c r="AB112" s="58" t="s">
        <v>810</v>
      </c>
      <c r="AC112" s="58" t="s">
        <v>811</v>
      </c>
      <c r="AD112" s="58" t="n">
        <v>30</v>
      </c>
      <c r="AE112" s="58"/>
      <c r="AF112" s="58"/>
      <c r="AG112" s="58"/>
    </row>
    <row r="113" customFormat="false" ht="144" hidden="false" customHeight="true" outlineLevel="0" collapsed="false">
      <c r="B113" s="32" t="str">
        <f aca="false">'[1]1 lentelė'!B114</f>
        <v>2.2.2.1.5</v>
      </c>
      <c r="C113" s="32" t="str">
        <f aca="false">'[1]1 lentelė'!C114</f>
        <v>R090019-380000-2219</v>
      </c>
      <c r="D113" s="32" t="str">
        <f aca="false">'[1]1 lentelė'!D114</f>
        <v>,,Anykščių rajono kraštovaizdžio estetinio potencialo didinimas likviduojant bešeimininkius  kraštovaizdį darkančius statinius“</v>
      </c>
      <c r="E113" s="94" t="s">
        <v>808</v>
      </c>
      <c r="F113" s="94" t="s">
        <v>815</v>
      </c>
      <c r="G113" s="24" t="n">
        <v>68</v>
      </c>
      <c r="H113" s="24" t="s">
        <v>810</v>
      </c>
      <c r="I113" s="24" t="s">
        <v>811</v>
      </c>
      <c r="J113" s="24" t="n">
        <v>18.32</v>
      </c>
      <c r="K113" s="94"/>
      <c r="L113" s="94"/>
      <c r="M113" s="94"/>
      <c r="N113" s="94"/>
      <c r="O113" s="94"/>
      <c r="P113" s="24"/>
      <c r="Q113" s="79"/>
      <c r="R113" s="96"/>
      <c r="S113" s="96"/>
      <c r="T113" s="96"/>
      <c r="U113" s="96"/>
      <c r="V113" s="96"/>
      <c r="W113" s="57"/>
      <c r="X113" s="57"/>
      <c r="Y113" s="57"/>
      <c r="Z113" s="58"/>
      <c r="AA113" s="58"/>
      <c r="AB113" s="58"/>
      <c r="AC113" s="58"/>
      <c r="AD113" s="58"/>
      <c r="AE113" s="58"/>
      <c r="AF113" s="58"/>
      <c r="AG113" s="58"/>
    </row>
    <row r="114" customFormat="false" ht="94.5" hidden="false" customHeight="true" outlineLevel="0" collapsed="false">
      <c r="B114" s="32" t="str">
        <f aca="false">'[1]1 lentelė'!B115</f>
        <v>2.2.2.1.6</v>
      </c>
      <c r="C114" s="32" t="str">
        <f aca="false">'[1]1 lentelė'!C115</f>
        <v>R090019-380000-2220</v>
      </c>
      <c r="D114" s="32" t="str">
        <f aca="false">'[1]1 lentelė'!D115</f>
        <v>Kraštovaizdžio formavimas ir ekologinės būklės gerinimas Anykščių rajono savivaldybėje</v>
      </c>
      <c r="E114" s="24" t="s">
        <v>810</v>
      </c>
      <c r="F114" s="24" t="s">
        <v>811</v>
      </c>
      <c r="G114" s="27" t="n">
        <v>3.04</v>
      </c>
      <c r="H114" s="24" t="s">
        <v>808</v>
      </c>
      <c r="I114" s="24" t="s">
        <v>809</v>
      </c>
      <c r="J114" s="24" t="n">
        <v>34</v>
      </c>
      <c r="K114" s="94"/>
      <c r="L114" s="94"/>
      <c r="M114" s="94"/>
      <c r="N114" s="94"/>
      <c r="O114" s="94"/>
      <c r="P114" s="24"/>
      <c r="Q114" s="79"/>
      <c r="R114" s="96"/>
      <c r="S114" s="96"/>
      <c r="T114" s="96"/>
      <c r="U114" s="96"/>
      <c r="V114" s="96"/>
      <c r="W114" s="57"/>
      <c r="X114" s="57"/>
      <c r="Y114" s="57"/>
      <c r="Z114" s="58"/>
      <c r="AA114" s="58"/>
      <c r="AB114" s="58"/>
      <c r="AC114" s="58"/>
      <c r="AD114" s="58"/>
      <c r="AE114" s="58"/>
      <c r="AF114" s="58"/>
      <c r="AG114" s="58"/>
    </row>
    <row r="115" customFormat="false" ht="132.75" hidden="false" customHeight="true" outlineLevel="0" collapsed="false">
      <c r="B115" s="32" t="str">
        <f aca="false">'[1]1 lentelė'!B116</f>
        <v>2.2.2.1.7</v>
      </c>
      <c r="C115" s="32" t="str">
        <f aca="false">'[1]1 lentelė'!C116</f>
        <v>R090019-380000-2221</v>
      </c>
      <c r="D115" s="32" t="str">
        <f aca="false">'[1]1 lentelė'!D116</f>
        <v>Visagino miesto kraštovaizdžio formavimas, ekologinės būklės gerinimas ir želdynų tvarkymas (kūrimas) gamtinio karkaso teritorijose</v>
      </c>
      <c r="E115" s="94" t="s">
        <v>812</v>
      </c>
      <c r="F115" s="94" t="s">
        <v>814</v>
      </c>
      <c r="G115" s="94" t="n">
        <v>1</v>
      </c>
      <c r="H115" s="94" t="s">
        <v>810</v>
      </c>
      <c r="I115" s="94" t="s">
        <v>811</v>
      </c>
      <c r="J115" s="94" t="n">
        <v>20</v>
      </c>
      <c r="K115" s="94"/>
      <c r="L115" s="94"/>
      <c r="M115" s="94"/>
      <c r="N115" s="94"/>
      <c r="O115" s="94"/>
      <c r="P115" s="24"/>
      <c r="Q115" s="79"/>
      <c r="R115" s="96"/>
      <c r="S115" s="96"/>
      <c r="T115" s="96"/>
      <c r="U115" s="96"/>
      <c r="V115" s="96"/>
      <c r="W115" s="57"/>
      <c r="X115" s="57"/>
      <c r="Y115" s="57"/>
      <c r="Z115" s="58"/>
      <c r="AA115" s="58"/>
      <c r="AB115" s="58"/>
      <c r="AC115" s="58"/>
      <c r="AD115" s="58"/>
      <c r="AE115" s="58"/>
      <c r="AF115" s="58"/>
      <c r="AG115" s="58"/>
    </row>
    <row r="116" customFormat="false" ht="145.5" hidden="false" customHeight="true" outlineLevel="0" collapsed="false">
      <c r="B116" s="32" t="str">
        <f aca="false">'[1]1 lentelė'!B117</f>
        <v>2.2.2.1.8</v>
      </c>
      <c r="C116" s="32" t="str">
        <f aca="false">'[1]1 lentelė'!C117</f>
        <v>R090019-380000-2222</v>
      </c>
      <c r="D116" s="32" t="str">
        <f aca="false">'[1]1 lentelė'!D117</f>
        <v>Utenos rajono kraštovaizdžio estetinio potencialo didinimas likviduojant bešeimininkius apleistus, kraštovaizdį darkančius statinius</v>
      </c>
      <c r="E116" s="24" t="s">
        <v>808</v>
      </c>
      <c r="F116" s="24" t="s">
        <v>809</v>
      </c>
      <c r="G116" s="24" t="n">
        <v>6</v>
      </c>
      <c r="H116" s="24" t="s">
        <v>810</v>
      </c>
      <c r="I116" s="24" t="s">
        <v>811</v>
      </c>
      <c r="J116" s="24" t="n">
        <v>0.53</v>
      </c>
      <c r="K116" s="94"/>
      <c r="L116" s="94"/>
      <c r="M116" s="94"/>
      <c r="N116" s="94"/>
      <c r="O116" s="94"/>
      <c r="P116" s="24"/>
      <c r="Q116" s="79"/>
      <c r="R116" s="96"/>
      <c r="S116" s="96"/>
      <c r="T116" s="96"/>
      <c r="U116" s="96"/>
      <c r="V116" s="96"/>
      <c r="W116" s="26"/>
      <c r="X116" s="105" t="s">
        <v>816</v>
      </c>
      <c r="Y116" s="80" t="s">
        <v>808</v>
      </c>
      <c r="Z116" s="80" t="s">
        <v>809</v>
      </c>
      <c r="AA116" s="80" t="n">
        <v>3</v>
      </c>
      <c r="AB116" s="80" t="s">
        <v>810</v>
      </c>
      <c r="AC116" s="80" t="s">
        <v>811</v>
      </c>
      <c r="AD116" s="80" t="n">
        <v>0.25</v>
      </c>
      <c r="AE116" s="58"/>
      <c r="AF116" s="58"/>
      <c r="AG116" s="58"/>
    </row>
    <row r="117" customFormat="false" ht="153" hidden="false" customHeight="false" outlineLevel="0" collapsed="false">
      <c r="B117" s="32" t="str">
        <f aca="false">'[1]1 lentelė'!B118</f>
        <v>2.2.2.1.9</v>
      </c>
      <c r="C117" s="32" t="str">
        <f aca="false">'[1]1 lentelė'!C118</f>
        <v>R090019-380000-2223</v>
      </c>
      <c r="D117" s="32" t="str">
        <f aca="false">'[1]1 lentelė'!D118</f>
        <v>Kraštovaizdžio planavimas, tvarkymas ir būklės gerinimas Molėtų rajone </v>
      </c>
      <c r="E117" s="94" t="s">
        <v>808</v>
      </c>
      <c r="F117" s="94" t="s">
        <v>809</v>
      </c>
      <c r="G117" s="41" t="n">
        <v>34</v>
      </c>
      <c r="H117" s="94" t="s">
        <v>806</v>
      </c>
      <c r="I117" s="94" t="s">
        <v>807</v>
      </c>
      <c r="J117" s="94" t="n">
        <v>1</v>
      </c>
      <c r="K117" s="24" t="s">
        <v>810</v>
      </c>
      <c r="L117" s="24" t="s">
        <v>811</v>
      </c>
      <c r="M117" s="41" t="n">
        <v>2.94</v>
      </c>
      <c r="N117" s="94"/>
      <c r="O117" s="94"/>
      <c r="P117" s="24"/>
      <c r="Q117" s="79"/>
      <c r="R117" s="96"/>
      <c r="S117" s="96"/>
      <c r="T117" s="96"/>
      <c r="U117" s="96"/>
      <c r="V117" s="96"/>
      <c r="W117" s="57"/>
      <c r="X117" s="57"/>
      <c r="Y117" s="57"/>
      <c r="Z117" s="58"/>
      <c r="AA117" s="58"/>
      <c r="AB117" s="58"/>
      <c r="AC117" s="58"/>
      <c r="AD117" s="58"/>
      <c r="AE117" s="58"/>
      <c r="AF117" s="58"/>
      <c r="AG117" s="58"/>
    </row>
    <row r="118" customFormat="false" ht="153" hidden="false" customHeight="false" outlineLevel="0" collapsed="false">
      <c r="B118" s="32" t="str">
        <f aca="false">'[1]1 lentelė'!B119</f>
        <v>2.2.2.1.10</v>
      </c>
      <c r="C118" s="32" t="str">
        <f aca="false">'[1]1 lentelė'!C119</f>
        <v>R090019-380000-2224</v>
      </c>
      <c r="D118" s="32" t="str">
        <f aca="false">'[1]1 lentelė'!D119</f>
        <v>Kraštovaizdžio formavimas, pažeistų žemių tvarkymas Ignalinos rajone ir bendrųjų planų tikslinimas</v>
      </c>
      <c r="E118" s="92" t="s">
        <v>806</v>
      </c>
      <c r="F118" s="92" t="s">
        <v>807</v>
      </c>
      <c r="G118" s="92" t="n">
        <v>2</v>
      </c>
      <c r="H118" s="92" t="s">
        <v>812</v>
      </c>
      <c r="I118" s="92" t="s">
        <v>814</v>
      </c>
      <c r="J118" s="92" t="n">
        <v>1</v>
      </c>
      <c r="K118" s="22" t="s">
        <v>810</v>
      </c>
      <c r="L118" s="22" t="s">
        <v>811</v>
      </c>
      <c r="M118" s="22" t="n">
        <v>10</v>
      </c>
      <c r="N118" s="92" t="s">
        <v>817</v>
      </c>
      <c r="O118" s="92" t="s">
        <v>818</v>
      </c>
      <c r="P118" s="22" t="n">
        <v>2</v>
      </c>
      <c r="Q118" s="106" t="s">
        <v>808</v>
      </c>
      <c r="R118" s="106" t="s">
        <v>809</v>
      </c>
      <c r="S118" s="106" t="n">
        <v>8</v>
      </c>
      <c r="T118" s="83"/>
      <c r="U118" s="83"/>
      <c r="V118" s="83"/>
      <c r="W118" s="58"/>
      <c r="X118" s="58"/>
      <c r="Y118" s="58"/>
      <c r="Z118" s="58"/>
      <c r="AA118" s="58"/>
      <c r="AB118" s="58"/>
      <c r="AC118" s="58"/>
      <c r="AD118" s="58"/>
      <c r="AE118" s="58"/>
      <c r="AF118" s="58"/>
      <c r="AG118" s="58"/>
    </row>
    <row r="119" customFormat="false" ht="93" hidden="false" customHeight="true" outlineLevel="0" collapsed="false">
      <c r="B119" s="32" t="str">
        <f aca="false">'[1]1 lentelė'!B120</f>
        <v>2.2.2.1.11</v>
      </c>
      <c r="C119" s="32" t="str">
        <f aca="false">'[1]1 lentelė'!C120</f>
        <v>R090019-380000-2225</v>
      </c>
      <c r="D119" s="32" t="str">
        <f aca="false">'[1]1 lentelė'!D120</f>
        <v>Bešeimininkių apleistų statinių likvidavimas Molėtų rajono savivaldybėje</v>
      </c>
      <c r="E119" s="107" t="s">
        <v>808</v>
      </c>
      <c r="F119" s="107" t="s">
        <v>809</v>
      </c>
      <c r="G119" s="107" t="n">
        <v>2</v>
      </c>
      <c r="H119" s="24" t="s">
        <v>810</v>
      </c>
      <c r="I119" s="24" t="s">
        <v>811</v>
      </c>
      <c r="J119" s="24" t="n">
        <v>0.3</v>
      </c>
      <c r="K119" s="24"/>
      <c r="L119" s="22"/>
      <c r="M119" s="22"/>
      <c r="N119" s="92"/>
      <c r="O119" s="92"/>
      <c r="P119" s="22"/>
      <c r="Q119" s="106"/>
      <c r="R119" s="106"/>
      <c r="S119" s="106"/>
      <c r="T119" s="83"/>
      <c r="U119" s="83"/>
      <c r="V119" s="83"/>
      <c r="W119" s="58"/>
      <c r="X119" s="58"/>
      <c r="Y119" s="58"/>
      <c r="Z119" s="58"/>
      <c r="AA119" s="58"/>
      <c r="AB119" s="58"/>
      <c r="AC119" s="58"/>
      <c r="AD119" s="58"/>
      <c r="AE119" s="58"/>
      <c r="AF119" s="58"/>
      <c r="AG119" s="58"/>
    </row>
    <row r="120" customFormat="false" ht="89.25" hidden="false" customHeight="false" outlineLevel="0" collapsed="false">
      <c r="B120" s="32" t="str">
        <f aca="false">'[1]1 lentelė'!B121</f>
        <v>2.2.2.1.12</v>
      </c>
      <c r="C120" s="32" t="str">
        <f aca="false">'[1]1 lentelė'!C121</f>
        <v>R090019-380000-2226</v>
      </c>
      <c r="D120" s="32" t="str">
        <f aca="false">'[1]1 lentelė'!D121</f>
        <v>Bešeimininkių apleistų pastatų likvidavimas Zarasų rajone</v>
      </c>
      <c r="E120" s="107" t="s">
        <v>808</v>
      </c>
      <c r="F120" s="107" t="s">
        <v>809</v>
      </c>
      <c r="G120" s="107" t="n">
        <v>5</v>
      </c>
      <c r="H120" s="24" t="s">
        <v>810</v>
      </c>
      <c r="I120" s="24" t="s">
        <v>811</v>
      </c>
      <c r="J120" s="24" t="n">
        <v>0.458</v>
      </c>
      <c r="K120" s="24"/>
      <c r="L120" s="22"/>
      <c r="M120" s="22"/>
      <c r="N120" s="92"/>
      <c r="O120" s="92"/>
      <c r="P120" s="22"/>
      <c r="Q120" s="106"/>
      <c r="R120" s="106"/>
      <c r="S120" s="106"/>
      <c r="T120" s="83"/>
      <c r="U120" s="83"/>
      <c r="V120" s="83"/>
      <c r="W120" s="58"/>
      <c r="X120" s="58"/>
      <c r="Y120" s="58"/>
      <c r="Z120" s="58"/>
      <c r="AA120" s="58"/>
      <c r="AB120" s="58"/>
      <c r="AC120" s="58"/>
      <c r="AD120" s="58"/>
      <c r="AE120" s="58"/>
      <c r="AF120" s="58"/>
      <c r="AG120" s="58"/>
    </row>
    <row r="121" customFormat="false" ht="78.75" hidden="false" customHeight="true" outlineLevel="0" collapsed="false">
      <c r="B121" s="52" t="str">
        <f aca="false">'[1]1 lentelė'!B122</f>
        <v>2.3 </v>
      </c>
      <c r="C121" s="52"/>
      <c r="D121" s="52" t="str">
        <f aca="false">'[1]1 lentelė'!D122</f>
        <v>Tikslas: Verslo ir investicijų skatinimas bei pramonės potencialo skatinimas</v>
      </c>
      <c r="E121" s="52"/>
      <c r="F121" s="52"/>
      <c r="G121" s="52"/>
      <c r="H121" s="52"/>
      <c r="I121" s="52"/>
      <c r="J121" s="52"/>
      <c r="K121" s="52"/>
      <c r="L121" s="52"/>
      <c r="M121" s="52"/>
      <c r="N121" s="52"/>
      <c r="O121" s="52"/>
      <c r="P121" s="50"/>
      <c r="Q121" s="52"/>
      <c r="R121" s="52"/>
      <c r="S121" s="52"/>
      <c r="T121" s="52"/>
      <c r="U121" s="52"/>
      <c r="V121" s="50"/>
      <c r="W121" s="58"/>
      <c r="X121" s="58"/>
      <c r="Y121" s="58"/>
      <c r="Z121" s="58"/>
      <c r="AA121" s="58"/>
      <c r="AB121" s="58"/>
      <c r="AC121" s="58"/>
      <c r="AD121" s="58"/>
      <c r="AE121" s="58"/>
      <c r="AF121" s="58"/>
      <c r="AG121" s="58"/>
    </row>
    <row r="122" customFormat="false" ht="90.75" hidden="false" customHeight="true" outlineLevel="0" collapsed="false">
      <c r="B122" s="56" t="str">
        <f aca="false">'[1]1 lentelė'!B123</f>
        <v>2.3.1</v>
      </c>
      <c r="C122" s="56"/>
      <c r="D122" s="56" t="str">
        <f aca="false">'[1]1 lentelė'!D123</f>
        <v>Uždavinys: Sukurti infrastruktūrą ir palankią aplinką vidaus ir užsienio investuotojams</v>
      </c>
      <c r="E122" s="56"/>
      <c r="F122" s="56"/>
      <c r="G122" s="55"/>
      <c r="H122" s="56"/>
      <c r="I122" s="56"/>
      <c r="J122" s="55"/>
      <c r="K122" s="56"/>
      <c r="L122" s="56"/>
      <c r="M122" s="55"/>
      <c r="N122" s="56"/>
      <c r="O122" s="56"/>
      <c r="P122" s="84"/>
      <c r="Q122" s="56"/>
      <c r="R122" s="56"/>
      <c r="S122" s="55"/>
      <c r="T122" s="56"/>
      <c r="U122" s="56"/>
      <c r="V122" s="84"/>
      <c r="W122" s="58"/>
      <c r="X122" s="58"/>
      <c r="Y122" s="58"/>
      <c r="Z122" s="58"/>
      <c r="AA122" s="58"/>
      <c r="AB122" s="58"/>
      <c r="AC122" s="58"/>
      <c r="AD122" s="58"/>
      <c r="AE122" s="58"/>
      <c r="AF122" s="58"/>
      <c r="AG122" s="58"/>
    </row>
    <row r="123" customFormat="false" ht="201.75" hidden="false" customHeight="true" outlineLevel="0" collapsed="false">
      <c r="B123" s="97" t="str">
        <f aca="false">'[1]1 lentelė'!B124</f>
        <v>2.3.1.1</v>
      </c>
      <c r="C123" s="97"/>
      <c r="D123" s="98" t="str">
        <f aca="false">'[1]1 lentelė'!D124</f>
        <v>Priemonė: Sukurti ir (arba) išplėtoti pramoninių parkų infrastruktūrą ir taip sudaryti sąlygas pritraukti tiesioginių užsienio investicijų sumanios specializacijos srityse (valstybinė SMART PARK LT)</v>
      </c>
      <c r="E123" s="97"/>
      <c r="F123" s="97"/>
      <c r="G123" s="97"/>
      <c r="H123" s="97"/>
      <c r="I123" s="97"/>
      <c r="J123" s="97"/>
      <c r="K123" s="97"/>
      <c r="L123" s="97"/>
      <c r="M123" s="97"/>
      <c r="N123" s="97"/>
      <c r="O123" s="97"/>
      <c r="P123" s="62"/>
      <c r="Q123" s="97"/>
      <c r="R123" s="97"/>
      <c r="S123" s="97"/>
      <c r="T123" s="97"/>
      <c r="U123" s="97"/>
      <c r="V123" s="62"/>
      <c r="W123" s="58"/>
      <c r="X123" s="58"/>
      <c r="Y123" s="58"/>
      <c r="Z123" s="58"/>
      <c r="AA123" s="58"/>
      <c r="AB123" s="58"/>
      <c r="AC123" s="58"/>
      <c r="AD123" s="58"/>
      <c r="AE123" s="58"/>
      <c r="AF123" s="58"/>
      <c r="AG123" s="58"/>
    </row>
    <row r="124" customFormat="false" ht="134.25" hidden="false" customHeight="true" outlineLevel="0" collapsed="false">
      <c r="B124" s="32" t="str">
        <f aca="false">'[1]1 lentelė'!B125</f>
        <v>2.3.1.1.1</v>
      </c>
      <c r="C124" s="32" t="str">
        <f aca="false">'[1]1 lentelė'!C125</f>
        <v>R098830-360000-2301</v>
      </c>
      <c r="D124" s="32" t="str">
        <f aca="false">'[1]1 lentelė'!D125</f>
        <v>Investicijos į Visagine kuriamo pramoninio parko (SMART PARK) inžinerinius tinklus ir susisiekimo komunikacijas bei pramoninio parko rinkodarą</v>
      </c>
      <c r="E124" s="22" t="s">
        <v>819</v>
      </c>
      <c r="F124" s="22" t="s">
        <v>820</v>
      </c>
      <c r="G124" s="92" t="n">
        <v>9</v>
      </c>
      <c r="H124" s="92"/>
      <c r="I124" s="92"/>
      <c r="J124" s="92"/>
      <c r="K124" s="92"/>
      <c r="L124" s="92"/>
      <c r="M124" s="92"/>
      <c r="N124" s="92"/>
      <c r="O124" s="92"/>
      <c r="P124" s="22"/>
      <c r="Q124" s="77"/>
      <c r="R124" s="83"/>
      <c r="S124" s="83"/>
      <c r="T124" s="83"/>
      <c r="U124" s="83"/>
      <c r="V124" s="83"/>
      <c r="W124" s="58"/>
      <c r="X124" s="58"/>
      <c r="Y124" s="58"/>
      <c r="Z124" s="58"/>
      <c r="AA124" s="58"/>
      <c r="AB124" s="58"/>
      <c r="AC124" s="58"/>
      <c r="AD124" s="58"/>
      <c r="AE124" s="58"/>
      <c r="AF124" s="58"/>
      <c r="AG124" s="58"/>
    </row>
    <row r="125" customFormat="false" ht="54" hidden="false" customHeight="true" outlineLevel="0" collapsed="false">
      <c r="B125" s="56" t="str">
        <f aca="false">'[1]1 lentelė'!B126</f>
        <v>2.3.2</v>
      </c>
      <c r="C125" s="56"/>
      <c r="D125" s="56" t="str">
        <f aca="false">'[1]1 lentelė'!D126</f>
        <v>Uždavinys: Skatinti bendruomeninį-socialinį verslą</v>
      </c>
      <c r="E125" s="56"/>
      <c r="F125" s="55"/>
      <c r="G125" s="55"/>
      <c r="H125" s="56"/>
      <c r="I125" s="56"/>
      <c r="J125" s="55"/>
      <c r="K125" s="55"/>
      <c r="L125" s="56"/>
      <c r="M125" s="56"/>
      <c r="N125" s="55"/>
      <c r="O125" s="55"/>
      <c r="P125" s="47"/>
      <c r="Q125" s="55"/>
      <c r="R125" s="56"/>
      <c r="S125" s="56"/>
      <c r="T125" s="55"/>
      <c r="U125" s="55"/>
      <c r="V125" s="47"/>
      <c r="W125" s="58"/>
      <c r="X125" s="58"/>
      <c r="Y125" s="58"/>
      <c r="Z125" s="58"/>
      <c r="AA125" s="58"/>
      <c r="AB125" s="58"/>
      <c r="AC125" s="58"/>
      <c r="AD125" s="58"/>
      <c r="AE125" s="58"/>
      <c r="AF125" s="58"/>
      <c r="AG125" s="58"/>
    </row>
    <row r="126" customFormat="false" ht="57.75" hidden="false" customHeight="true" outlineLevel="0" collapsed="false">
      <c r="B126" s="97" t="str">
        <f aca="false">'[1]1 lentelė'!B127</f>
        <v>2.3.2.1</v>
      </c>
      <c r="C126" s="97"/>
      <c r="D126" s="98" t="str">
        <f aca="false">'[1]1 lentelė'!D127</f>
        <v>Priemonė: konkursinė, VVG strategijų įgyvendinimas</v>
      </c>
      <c r="E126" s="97"/>
      <c r="F126" s="97"/>
      <c r="G126" s="97"/>
      <c r="H126" s="97"/>
      <c r="I126" s="97"/>
      <c r="J126" s="97"/>
      <c r="K126" s="97"/>
      <c r="L126" s="97"/>
      <c r="M126" s="97"/>
      <c r="N126" s="97"/>
      <c r="O126" s="97"/>
      <c r="P126" s="62"/>
      <c r="Q126" s="97"/>
      <c r="R126" s="97"/>
      <c r="S126" s="97"/>
      <c r="T126" s="97"/>
      <c r="U126" s="97"/>
      <c r="V126" s="62"/>
      <c r="W126" s="58"/>
      <c r="X126" s="58"/>
      <c r="Y126" s="58"/>
      <c r="Z126" s="58"/>
      <c r="AA126" s="58"/>
      <c r="AB126" s="58"/>
      <c r="AC126" s="58"/>
      <c r="AD126" s="58"/>
      <c r="AE126" s="58"/>
      <c r="AF126" s="58"/>
      <c r="AG126" s="58"/>
    </row>
    <row r="127" customFormat="false" ht="93" hidden="false" customHeight="true" outlineLevel="0" collapsed="false">
      <c r="B127" s="108" t="str">
        <f aca="false">'[1]1 lentelė'!B128</f>
        <v>2.3.3</v>
      </c>
      <c r="C127" s="108"/>
      <c r="D127" s="108" t="str">
        <f aca="false">'[1]1 lentelė'!D128</f>
        <v>Uždavinys:  Didinti regiono konkurencingumą skatinant tarpregioninį bendradarbiavimą ir partnerystę</v>
      </c>
      <c r="E127" s="108"/>
      <c r="F127" s="108"/>
      <c r="G127" s="109"/>
      <c r="H127" s="108"/>
      <c r="I127" s="108"/>
      <c r="J127" s="109"/>
      <c r="K127" s="108"/>
      <c r="L127" s="108"/>
      <c r="M127" s="109"/>
      <c r="N127" s="108"/>
      <c r="O127" s="108"/>
      <c r="P127" s="109"/>
      <c r="Q127" s="108"/>
      <c r="R127" s="108"/>
      <c r="S127" s="109"/>
      <c r="T127" s="108"/>
      <c r="U127" s="108"/>
      <c r="V127" s="109"/>
      <c r="W127" s="58"/>
      <c r="X127" s="58"/>
      <c r="Y127" s="58"/>
      <c r="Z127" s="58"/>
      <c r="AA127" s="58"/>
      <c r="AB127" s="58"/>
      <c r="AC127" s="58"/>
      <c r="AD127" s="58"/>
      <c r="AE127" s="58"/>
      <c r="AF127" s="58"/>
      <c r="AG127" s="58"/>
    </row>
    <row r="128" customFormat="false" ht="54.75" hidden="false" customHeight="true" outlineLevel="0" collapsed="false">
      <c r="B128" s="97" t="str">
        <f aca="false">'[1]1 lentelė'!B129</f>
        <v>2.3.3.1</v>
      </c>
      <c r="C128" s="97"/>
      <c r="D128" s="98" t="str">
        <f aca="false">'[1]1 lentelė'!D129</f>
        <v>Priemonė: Skatinti užimtumą regione</v>
      </c>
      <c r="E128" s="97"/>
      <c r="F128" s="97"/>
      <c r="G128" s="97"/>
      <c r="H128" s="97"/>
      <c r="I128" s="97"/>
      <c r="J128" s="97"/>
      <c r="K128" s="97"/>
      <c r="L128" s="97"/>
      <c r="M128" s="97"/>
      <c r="N128" s="97"/>
      <c r="O128" s="97"/>
      <c r="P128" s="62"/>
      <c r="Q128" s="97"/>
      <c r="R128" s="97"/>
      <c r="S128" s="97"/>
      <c r="T128" s="97"/>
      <c r="U128" s="97"/>
      <c r="V128" s="62"/>
      <c r="W128" s="58"/>
      <c r="X128" s="58"/>
      <c r="Y128" s="58"/>
      <c r="Z128" s="58"/>
      <c r="AA128" s="58"/>
      <c r="AB128" s="58"/>
      <c r="AC128" s="58"/>
      <c r="AD128" s="58"/>
      <c r="AE128" s="58"/>
      <c r="AF128" s="58"/>
      <c r="AG128" s="58"/>
    </row>
    <row r="129" customFormat="false" ht="108" hidden="false" customHeight="true" outlineLevel="0" collapsed="false">
      <c r="B129" s="32" t="str">
        <f aca="false">'[1]1 lentelė'!B130</f>
        <v>2.3.3.1.1</v>
      </c>
      <c r="C129" s="32" t="str">
        <f aca="false">'[1]1 lentelė'!C130</f>
        <v>R09B000-510000-2302</v>
      </c>
      <c r="D129" s="32" t="str">
        <f aca="false">'[1]1 lentelė'!D130</f>
        <v>Pasaulinio medicininių produktų gamintojo plėtros projektas                         (URPT 2018-06-07 sprendimas Nr.51/7S-31)</v>
      </c>
      <c r="E129" s="24" t="s">
        <v>821</v>
      </c>
      <c r="F129" s="24" t="s">
        <v>822</v>
      </c>
      <c r="G129" s="24" t="n">
        <v>200</v>
      </c>
      <c r="H129" s="94"/>
      <c r="I129" s="94"/>
      <c r="J129" s="94"/>
      <c r="K129" s="94"/>
      <c r="L129" s="94"/>
      <c r="M129" s="94"/>
      <c r="N129" s="94"/>
      <c r="O129" s="94"/>
      <c r="P129" s="24"/>
      <c r="Q129" s="77"/>
      <c r="R129" s="83"/>
      <c r="S129" s="83"/>
      <c r="T129" s="83"/>
      <c r="U129" s="83"/>
      <c r="V129" s="83"/>
      <c r="W129" s="58"/>
      <c r="X129" s="58"/>
      <c r="Y129" s="58"/>
      <c r="Z129" s="58"/>
      <c r="AA129" s="58"/>
      <c r="AB129" s="58"/>
      <c r="AC129" s="58"/>
      <c r="AD129" s="58"/>
      <c r="AE129" s="58"/>
      <c r="AF129" s="58"/>
      <c r="AG129" s="58"/>
    </row>
    <row r="130" customFormat="false" ht="57" hidden="false" customHeight="true" outlineLevel="0" collapsed="false">
      <c r="B130" s="99" t="str">
        <f aca="false">'[1]1 lentelė'!B131</f>
        <v>3.</v>
      </c>
      <c r="C130" s="99"/>
      <c r="D130" s="99" t="str">
        <f aca="false">'[1]1 lentelė'!D131</f>
        <v>Prioritetas: Gyvenimo kokybės gerinimas</v>
      </c>
      <c r="E130" s="100"/>
      <c r="F130" s="100"/>
      <c r="G130" s="100"/>
      <c r="H130" s="100"/>
      <c r="I130" s="100"/>
      <c r="J130" s="100"/>
      <c r="K130" s="100"/>
      <c r="L130" s="100"/>
      <c r="M130" s="100"/>
      <c r="N130" s="100"/>
      <c r="O130" s="100"/>
      <c r="P130" s="66"/>
      <c r="Q130" s="66"/>
      <c r="R130" s="66"/>
      <c r="S130" s="66"/>
      <c r="T130" s="66"/>
      <c r="U130" s="66"/>
      <c r="V130" s="66"/>
      <c r="W130" s="58"/>
      <c r="X130" s="58"/>
      <c r="Y130" s="58"/>
      <c r="Z130" s="58"/>
      <c r="AA130" s="58"/>
      <c r="AB130" s="58"/>
      <c r="AC130" s="58"/>
      <c r="AD130" s="58"/>
      <c r="AE130" s="58"/>
      <c r="AF130" s="58"/>
      <c r="AG130" s="58"/>
    </row>
    <row r="131" customFormat="false" ht="69.75" hidden="false" customHeight="true" outlineLevel="0" collapsed="false">
      <c r="B131" s="52" t="str">
        <f aca="false">'[1]1 lentelė'!B132</f>
        <v>3.1 </v>
      </c>
      <c r="C131" s="52"/>
      <c r="D131" s="52" t="str">
        <f aca="false">'[1]1 lentelė'!D132</f>
        <v>Tikslas: Mokymosi visą gyvenimą ir kūrybiškumo skatinimas</v>
      </c>
      <c r="E131" s="52"/>
      <c r="F131" s="52"/>
      <c r="G131" s="52"/>
      <c r="H131" s="52"/>
      <c r="I131" s="52"/>
      <c r="J131" s="52"/>
      <c r="K131" s="52"/>
      <c r="L131" s="52"/>
      <c r="M131" s="52"/>
      <c r="N131" s="52"/>
      <c r="O131" s="52"/>
      <c r="P131" s="50"/>
      <c r="Q131" s="50"/>
      <c r="R131" s="50"/>
      <c r="S131" s="50"/>
      <c r="T131" s="50"/>
      <c r="U131" s="50"/>
      <c r="V131" s="50"/>
      <c r="W131" s="58"/>
      <c r="X131" s="58"/>
      <c r="Y131" s="58"/>
      <c r="Z131" s="58"/>
      <c r="AA131" s="58"/>
      <c r="AB131" s="58"/>
      <c r="AC131" s="58"/>
      <c r="AD131" s="58"/>
      <c r="AE131" s="58"/>
      <c r="AF131" s="58"/>
      <c r="AG131" s="58"/>
    </row>
    <row r="132" customFormat="false" ht="81.75" hidden="false" customHeight="true" outlineLevel="0" collapsed="false">
      <c r="B132" s="56" t="str">
        <f aca="false">'[1]1 lentelė'!B133</f>
        <v>3.1.1</v>
      </c>
      <c r="C132" s="56"/>
      <c r="D132" s="56" t="str">
        <f aca="false">'[1]1 lentelė'!D133</f>
        <v>Uždavinys: Gerinti švietimo kokybę, modernizuojant švietimo infrastruktūrą</v>
      </c>
      <c r="E132" s="56"/>
      <c r="F132" s="55"/>
      <c r="G132" s="55"/>
      <c r="H132" s="56"/>
      <c r="I132" s="56"/>
      <c r="J132" s="55"/>
      <c r="K132" s="55"/>
      <c r="L132" s="56"/>
      <c r="M132" s="56"/>
      <c r="N132" s="55"/>
      <c r="O132" s="55"/>
      <c r="P132" s="47"/>
      <c r="Q132" s="47"/>
      <c r="R132" s="47"/>
      <c r="S132" s="47"/>
      <c r="T132" s="47"/>
      <c r="U132" s="47"/>
      <c r="V132" s="47"/>
      <c r="W132" s="58"/>
      <c r="X132" s="58"/>
      <c r="Y132" s="58"/>
      <c r="Z132" s="58"/>
      <c r="AA132" s="58"/>
      <c r="AB132" s="58"/>
      <c r="AC132" s="58"/>
      <c r="AD132" s="58"/>
      <c r="AE132" s="58"/>
      <c r="AF132" s="58"/>
      <c r="AG132" s="58"/>
    </row>
    <row r="133" customFormat="false" ht="81" hidden="false" customHeight="true" outlineLevel="0" collapsed="false">
      <c r="B133" s="97" t="str">
        <f aca="false">'[1]1 lentelė'!B134</f>
        <v>3.1.1.1</v>
      </c>
      <c r="C133" s="97"/>
      <c r="D133" s="98" t="str">
        <f aca="false">'[1]1 lentelė'!D134</f>
        <v>Priemonė: Ikimokyklinio ir priešmokyklinio ugdymo prieinamumo didinimas</v>
      </c>
      <c r="E133" s="97"/>
      <c r="F133" s="97"/>
      <c r="G133" s="97"/>
      <c r="H133" s="97"/>
      <c r="I133" s="97"/>
      <c r="J133" s="97"/>
      <c r="K133" s="97"/>
      <c r="L133" s="97"/>
      <c r="M133" s="97"/>
      <c r="N133" s="97"/>
      <c r="O133" s="97"/>
      <c r="P133" s="62"/>
      <c r="Q133" s="62"/>
      <c r="R133" s="62"/>
      <c r="S133" s="62"/>
      <c r="T133" s="62"/>
      <c r="U133" s="62"/>
      <c r="V133" s="62"/>
      <c r="W133" s="58"/>
      <c r="X133" s="58"/>
      <c r="Y133" s="58"/>
      <c r="Z133" s="58"/>
      <c r="AA133" s="58"/>
      <c r="AB133" s="58"/>
      <c r="AC133" s="58"/>
      <c r="AD133" s="58"/>
      <c r="AE133" s="58"/>
      <c r="AF133" s="58"/>
      <c r="AG133" s="58"/>
    </row>
    <row r="134" customFormat="false" ht="117.75" hidden="false" customHeight="true" outlineLevel="0" collapsed="false">
      <c r="B134" s="32" t="str">
        <f aca="false">'[1]1 lentelė'!B136</f>
        <v>3.1.1.1.2</v>
      </c>
      <c r="C134" s="32" t="str">
        <f aca="false">'[1]1 lentelė'!C136</f>
        <v>R097705-230000-3102</v>
      </c>
      <c r="D134" s="32" t="str">
        <f aca="false">'[1]1 lentelė'!D136</f>
        <v>Utenos vaikų lopšelio darželio „Šaltinėlis“ vidaus patalpų modernizavimas</v>
      </c>
      <c r="E134" s="94" t="s">
        <v>823</v>
      </c>
      <c r="F134" s="94" t="s">
        <v>824</v>
      </c>
      <c r="G134" s="94" t="n">
        <v>1</v>
      </c>
      <c r="H134" s="94" t="s">
        <v>825</v>
      </c>
      <c r="I134" s="94" t="s">
        <v>826</v>
      </c>
      <c r="J134" s="94" t="n">
        <v>4</v>
      </c>
      <c r="K134" s="94" t="s">
        <v>827</v>
      </c>
      <c r="L134" s="94" t="s">
        <v>828</v>
      </c>
      <c r="M134" s="94" t="n">
        <v>190</v>
      </c>
      <c r="N134" s="24" t="s">
        <v>829</v>
      </c>
      <c r="O134" s="24" t="s">
        <v>830</v>
      </c>
      <c r="P134" s="24" t="n">
        <v>70</v>
      </c>
      <c r="Q134" s="77"/>
      <c r="R134" s="83"/>
      <c r="S134" s="83"/>
      <c r="T134" s="83"/>
      <c r="U134" s="83"/>
      <c r="V134" s="83"/>
      <c r="W134" s="58"/>
      <c r="X134" s="58"/>
      <c r="Y134" s="58"/>
      <c r="Z134" s="58"/>
      <c r="AA134" s="58"/>
      <c r="AB134" s="58"/>
      <c r="AC134" s="58"/>
      <c r="AD134" s="58"/>
      <c r="AE134" s="58"/>
      <c r="AF134" s="58"/>
      <c r="AG134" s="58"/>
    </row>
    <row r="135" customFormat="false" ht="117.75" hidden="false" customHeight="true" outlineLevel="0" collapsed="false">
      <c r="B135" s="32" t="str">
        <f aca="false">'[1]1 lentelė'!B137</f>
        <v>3.1.1.1.3</v>
      </c>
      <c r="C135" s="32" t="str">
        <f aca="false">'[1]1 lentelė'!C137</f>
        <v>R097705-230000-3103</v>
      </c>
      <c r="D135" s="32" t="str">
        <f aca="false">'[1]1 lentelė'!D137</f>
        <v>Utenos vaikų lopšelio – darželio ,,Pasaka" vidaus patalpų modernizavimas</v>
      </c>
      <c r="E135" s="24" t="s">
        <v>823</v>
      </c>
      <c r="F135" s="24" t="s">
        <v>824</v>
      </c>
      <c r="G135" s="24" t="n">
        <v>1</v>
      </c>
      <c r="H135" s="24" t="s">
        <v>825</v>
      </c>
      <c r="I135" s="24" t="s">
        <v>826</v>
      </c>
      <c r="J135" s="24" t="n">
        <v>3</v>
      </c>
      <c r="K135" s="24" t="s">
        <v>827</v>
      </c>
      <c r="L135" s="24" t="s">
        <v>828</v>
      </c>
      <c r="M135" s="24" t="n">
        <v>210</v>
      </c>
      <c r="N135" s="24" t="s">
        <v>829</v>
      </c>
      <c r="O135" s="24" t="s">
        <v>830</v>
      </c>
      <c r="P135" s="24" t="n">
        <v>50</v>
      </c>
      <c r="Q135" s="77"/>
      <c r="R135" s="83"/>
      <c r="S135" s="83"/>
      <c r="T135" s="83"/>
      <c r="U135" s="83"/>
      <c r="V135" s="83"/>
      <c r="W135" s="58"/>
      <c r="X135" s="58"/>
      <c r="Y135" s="58"/>
      <c r="Z135" s="58"/>
      <c r="AA135" s="58"/>
      <c r="AB135" s="58"/>
      <c r="AC135" s="58"/>
      <c r="AD135" s="58"/>
      <c r="AE135" s="58"/>
      <c r="AF135" s="58"/>
      <c r="AG135" s="58"/>
    </row>
    <row r="136" customFormat="false" ht="55.5" hidden="false" customHeight="true" outlineLevel="0" collapsed="false">
      <c r="B136" s="97" t="str">
        <f aca="false">'[1]1 lentelė'!B138</f>
        <v>3.1.1.2</v>
      </c>
      <c r="C136" s="97"/>
      <c r="D136" s="98" t="str">
        <f aca="false">'[1]1 lentelė'!D138</f>
        <v>Priemonė:  Mokyklų tinklo efektyvumo didinimas</v>
      </c>
      <c r="E136" s="97"/>
      <c r="F136" s="97"/>
      <c r="G136" s="97"/>
      <c r="H136" s="97"/>
      <c r="I136" s="97"/>
      <c r="J136" s="97"/>
      <c r="K136" s="97"/>
      <c r="L136" s="97"/>
      <c r="M136" s="97"/>
      <c r="N136" s="97"/>
      <c r="O136" s="97"/>
      <c r="P136" s="62"/>
      <c r="Q136" s="62"/>
      <c r="R136" s="62"/>
      <c r="S136" s="62"/>
      <c r="T136" s="62"/>
      <c r="U136" s="62"/>
      <c r="V136" s="62"/>
      <c r="W136" s="58"/>
      <c r="X136" s="58"/>
      <c r="Y136" s="58"/>
      <c r="Z136" s="58"/>
      <c r="AA136" s="58"/>
      <c r="AB136" s="58"/>
      <c r="AC136" s="58"/>
      <c r="AD136" s="58"/>
      <c r="AE136" s="58"/>
      <c r="AF136" s="58"/>
      <c r="AG136" s="58"/>
    </row>
    <row r="137" customFormat="false" ht="101.25" hidden="false" customHeight="true" outlineLevel="0" collapsed="false">
      <c r="B137" s="32" t="str">
        <f aca="false">'[1]1 lentelė'!B139</f>
        <v>3.1.1.2.1</v>
      </c>
      <c r="C137" s="32" t="str">
        <f aca="false">'[1]1 lentelė'!C139</f>
        <v>R097724-220000-3103</v>
      </c>
      <c r="D137" s="32" t="str">
        <f aca="false">'[1]1 lentelė'!D139</f>
        <v>Anykščių miesto A.Vienuolio progimnazijos modernizavimas (vidaus erdvių remontas ir aprūpinimas įranga) </v>
      </c>
      <c r="E137" s="94" t="s">
        <v>831</v>
      </c>
      <c r="F137" s="94" t="s">
        <v>832</v>
      </c>
      <c r="G137" s="94" t="n">
        <v>1</v>
      </c>
      <c r="H137" s="94" t="s">
        <v>827</v>
      </c>
      <c r="I137" s="94" t="s">
        <v>828</v>
      </c>
      <c r="J137" s="94" t="n">
        <v>470</v>
      </c>
      <c r="K137" s="92"/>
      <c r="L137" s="92"/>
      <c r="M137" s="92"/>
      <c r="N137" s="92"/>
      <c r="O137" s="92"/>
      <c r="P137" s="22"/>
      <c r="Q137" s="77"/>
      <c r="R137" s="83"/>
      <c r="S137" s="83"/>
      <c r="T137" s="83"/>
      <c r="U137" s="83"/>
      <c r="V137" s="83"/>
      <c r="W137" s="58"/>
      <c r="X137" s="58"/>
      <c r="Y137" s="58"/>
      <c r="Z137" s="58"/>
      <c r="AA137" s="58"/>
      <c r="AB137" s="58"/>
      <c r="AC137" s="58"/>
      <c r="AD137" s="58"/>
      <c r="AE137" s="58"/>
      <c r="AF137" s="58"/>
      <c r="AG137" s="58"/>
    </row>
    <row r="138" customFormat="false" ht="110.25" hidden="false" customHeight="true" outlineLevel="0" collapsed="false">
      <c r="B138" s="32" t="str">
        <f aca="false">'[1]1 lentelė'!B140</f>
        <v>3.1.1.2.2</v>
      </c>
      <c r="C138" s="32" t="str">
        <f aca="false">'[1]1 lentelė'!C140</f>
        <v>R097724-220000-3104</v>
      </c>
      <c r="D138" s="32" t="str">
        <f aca="false">'[1]1 lentelė'!D140</f>
        <v>„Kūrybiškumą skatinančių edukacinių erdvių kūrimas Molėtų gimnazijos vidaus patalpose“ </v>
      </c>
      <c r="E138" s="92" t="s">
        <v>831</v>
      </c>
      <c r="F138" s="92" t="s">
        <v>832</v>
      </c>
      <c r="G138" s="94" t="n">
        <v>1</v>
      </c>
      <c r="H138" s="92" t="s">
        <v>827</v>
      </c>
      <c r="I138" s="92" t="s">
        <v>828</v>
      </c>
      <c r="J138" s="22" t="n">
        <v>447</v>
      </c>
      <c r="K138" s="92"/>
      <c r="L138" s="92"/>
      <c r="M138" s="92"/>
      <c r="N138" s="92"/>
      <c r="O138" s="92"/>
      <c r="P138" s="22"/>
      <c r="Q138" s="77"/>
      <c r="R138" s="83"/>
      <c r="S138" s="83"/>
      <c r="T138" s="83"/>
      <c r="U138" s="83"/>
      <c r="V138" s="83"/>
      <c r="W138" s="58"/>
      <c r="X138" s="58"/>
      <c r="Y138" s="58"/>
      <c r="Z138" s="58"/>
      <c r="AA138" s="58"/>
      <c r="AB138" s="58"/>
      <c r="AC138" s="58"/>
      <c r="AD138" s="58"/>
      <c r="AE138" s="58"/>
      <c r="AF138" s="58"/>
      <c r="AG138" s="58"/>
    </row>
    <row r="139" customFormat="false" ht="91.5" hidden="false" customHeight="true" outlineLevel="0" collapsed="false">
      <c r="B139" s="32" t="str">
        <f aca="false">'[1]1 lentelė'!B141</f>
        <v>3.1.1.2.3</v>
      </c>
      <c r="C139" s="32" t="str">
        <f aca="false">'[1]1 lentelė'!C141</f>
        <v>R097724-220000-3105</v>
      </c>
      <c r="D139" s="32" t="str">
        <f aca="false">'[1]1 lentelė'!D141</f>
        <v>„Edukacinių erdvių kūrimas Ignalinos Česlovo Kudabos progimnazijoje“ </v>
      </c>
      <c r="E139" s="92" t="s">
        <v>831</v>
      </c>
      <c r="F139" s="92" t="s">
        <v>832</v>
      </c>
      <c r="G139" s="94" t="n">
        <v>1</v>
      </c>
      <c r="H139" s="92" t="s">
        <v>827</v>
      </c>
      <c r="I139" s="92" t="s">
        <v>828</v>
      </c>
      <c r="J139" s="22" t="n">
        <v>500</v>
      </c>
      <c r="K139" s="92"/>
      <c r="L139" s="92"/>
      <c r="M139" s="92"/>
      <c r="N139" s="92"/>
      <c r="O139" s="92"/>
      <c r="P139" s="22"/>
      <c r="Q139" s="77"/>
      <c r="R139" s="83"/>
      <c r="S139" s="83"/>
      <c r="T139" s="83"/>
      <c r="U139" s="83"/>
      <c r="V139" s="83"/>
      <c r="W139" s="58"/>
      <c r="X139" s="58"/>
      <c r="Y139" s="58"/>
      <c r="Z139" s="58"/>
      <c r="AA139" s="58"/>
      <c r="AB139" s="58"/>
      <c r="AC139" s="58"/>
      <c r="AD139" s="58"/>
      <c r="AE139" s="58"/>
      <c r="AF139" s="58"/>
      <c r="AG139" s="58"/>
    </row>
    <row r="140" customFormat="false" ht="65.25" hidden="false" customHeight="true" outlineLevel="0" collapsed="false">
      <c r="B140" s="56" t="str">
        <f aca="false">'[1]1 lentelė'!B142</f>
        <v>3.1.2</v>
      </c>
      <c r="C140" s="56"/>
      <c r="D140" s="56" t="str">
        <f aca="false">'[1]1 lentelė'!D142</f>
        <v>Uždavinys: Plėtoti neformalaus ugdymosi galimybes</v>
      </c>
      <c r="E140" s="56"/>
      <c r="F140" s="56"/>
      <c r="G140" s="56"/>
      <c r="H140" s="55"/>
      <c r="I140" s="55"/>
      <c r="J140" s="55"/>
      <c r="K140" s="56"/>
      <c r="L140" s="56"/>
      <c r="M140" s="55"/>
      <c r="N140" s="55"/>
      <c r="O140" s="55"/>
      <c r="P140" s="47"/>
      <c r="Q140" s="47"/>
      <c r="R140" s="47"/>
      <c r="S140" s="47"/>
      <c r="T140" s="47"/>
      <c r="U140" s="47"/>
      <c r="V140" s="47"/>
      <c r="W140" s="58"/>
      <c r="X140" s="58"/>
      <c r="Y140" s="58"/>
      <c r="Z140" s="58"/>
      <c r="AA140" s="58"/>
      <c r="AB140" s="58"/>
      <c r="AC140" s="58"/>
      <c r="AD140" s="58"/>
      <c r="AE140" s="58"/>
      <c r="AF140" s="58"/>
      <c r="AG140" s="58"/>
    </row>
    <row r="141" customFormat="false" ht="67.5" hidden="false" customHeight="true" outlineLevel="0" collapsed="false">
      <c r="B141" s="97" t="str">
        <f aca="false">'[1]1 lentelė'!B143</f>
        <v>3.1.2.1</v>
      </c>
      <c r="C141" s="97"/>
      <c r="D141" s="98" t="str">
        <f aca="false">'[1]1 lentelė'!D143</f>
        <v>Priemonė: Neformaliojo švietimo infrastruktūros tobulinimas</v>
      </c>
      <c r="E141" s="97"/>
      <c r="F141" s="97"/>
      <c r="G141" s="97"/>
      <c r="H141" s="97"/>
      <c r="I141" s="97"/>
      <c r="J141" s="97"/>
      <c r="K141" s="97"/>
      <c r="L141" s="97"/>
      <c r="M141" s="97"/>
      <c r="N141" s="97"/>
      <c r="O141" s="97"/>
      <c r="P141" s="62"/>
      <c r="Q141" s="62"/>
      <c r="R141" s="62"/>
      <c r="S141" s="62"/>
      <c r="T141" s="62"/>
      <c r="U141" s="62"/>
      <c r="V141" s="62"/>
      <c r="W141" s="58"/>
      <c r="X141" s="58"/>
      <c r="Y141" s="58"/>
      <c r="Z141" s="58"/>
      <c r="AA141" s="58"/>
      <c r="AB141" s="58"/>
      <c r="AC141" s="58"/>
      <c r="AD141" s="58"/>
      <c r="AE141" s="58"/>
      <c r="AF141" s="58"/>
      <c r="AG141" s="58"/>
    </row>
    <row r="142" customFormat="false" ht="147" hidden="false" customHeight="true" outlineLevel="0" collapsed="false">
      <c r="B142" s="32" t="str">
        <f aca="false">'[1]1 lentelė'!B144</f>
        <v>3.1.2.1.1</v>
      </c>
      <c r="C142" s="32" t="str">
        <f aca="false">'[1]1 lentelė'!C144</f>
        <v>R097725-240000-3106</v>
      </c>
      <c r="D142" s="32" t="str">
        <f aca="false">'[1]1 lentelė'!D144</f>
        <v>Vaikų ir jaunimo neformalaus ugdymosi galimybių plėtra Anykščių kūno kultūros ir sporto centrui priklausančiuose A. Vienuolio progimnazijos patalpose </v>
      </c>
      <c r="E142" s="92" t="s">
        <v>833</v>
      </c>
      <c r="F142" s="92" t="s">
        <v>834</v>
      </c>
      <c r="G142" s="94" t="n">
        <v>1</v>
      </c>
      <c r="H142" s="94" t="s">
        <v>827</v>
      </c>
      <c r="I142" s="94" t="s">
        <v>828</v>
      </c>
      <c r="J142" s="24" t="n">
        <v>355</v>
      </c>
      <c r="K142" s="92"/>
      <c r="L142" s="92"/>
      <c r="M142" s="92"/>
      <c r="N142" s="92"/>
      <c r="O142" s="92"/>
      <c r="P142" s="22"/>
      <c r="Q142" s="77"/>
      <c r="R142" s="83"/>
      <c r="S142" s="83"/>
      <c r="T142" s="83"/>
      <c r="U142" s="83"/>
      <c r="V142" s="83"/>
      <c r="W142" s="58"/>
      <c r="X142" s="58"/>
      <c r="Y142" s="58"/>
      <c r="Z142" s="58"/>
      <c r="AA142" s="58"/>
      <c r="AB142" s="58"/>
      <c r="AC142" s="58"/>
      <c r="AD142" s="58"/>
      <c r="AE142" s="58"/>
      <c r="AF142" s="58"/>
      <c r="AG142" s="58"/>
    </row>
    <row r="143" customFormat="false" ht="89.25" hidden="false" customHeight="false" outlineLevel="0" collapsed="false">
      <c r="B143" s="32" t="str">
        <f aca="false">'[1]1 lentelė'!B145</f>
        <v>3.1.2.1.2 </v>
      </c>
      <c r="C143" s="32" t="str">
        <f aca="false">'[1]1 lentelė'!C145</f>
        <v>R097725-243200-3107</v>
      </c>
      <c r="D143" s="32" t="str">
        <f aca="false">'[1]1 lentelė'!D145</f>
        <v>Zarasų sporto centro erdvių atnaujinimas</v>
      </c>
      <c r="E143" s="92" t="s">
        <v>833</v>
      </c>
      <c r="F143" s="92" t="s">
        <v>834</v>
      </c>
      <c r="G143" s="94" t="n">
        <v>1</v>
      </c>
      <c r="H143" s="94" t="s">
        <v>827</v>
      </c>
      <c r="I143" s="94" t="s">
        <v>828</v>
      </c>
      <c r="J143" s="94" t="n">
        <v>330</v>
      </c>
      <c r="K143" s="92"/>
      <c r="L143" s="92"/>
      <c r="M143" s="92"/>
      <c r="N143" s="92"/>
      <c r="O143" s="92"/>
      <c r="P143" s="22"/>
      <c r="Q143" s="77"/>
      <c r="R143" s="83"/>
      <c r="S143" s="83"/>
      <c r="T143" s="83"/>
      <c r="U143" s="83"/>
      <c r="V143" s="83"/>
      <c r="W143" s="58"/>
      <c r="X143" s="58"/>
      <c r="Y143" s="58"/>
      <c r="Z143" s="58"/>
      <c r="AA143" s="58"/>
      <c r="AB143" s="58"/>
      <c r="AC143" s="58"/>
      <c r="AD143" s="58"/>
      <c r="AE143" s="58"/>
      <c r="AF143" s="58"/>
      <c r="AG143" s="58"/>
    </row>
    <row r="144" customFormat="false" ht="52.5" hidden="false" customHeight="true" outlineLevel="0" collapsed="false">
      <c r="B144" s="52" t="str">
        <f aca="false">'[1]1 lentelė'!B146</f>
        <v>3.2 </v>
      </c>
      <c r="C144" s="52"/>
      <c r="D144" s="52" t="str">
        <f aca="false">'[1]1 lentelė'!D146</f>
        <v>Tikslas: Viešųjų paslaugų prieinamumo didinimas</v>
      </c>
      <c r="E144" s="52"/>
      <c r="F144" s="52"/>
      <c r="G144" s="52"/>
      <c r="H144" s="52"/>
      <c r="I144" s="52"/>
      <c r="J144" s="52"/>
      <c r="K144" s="52"/>
      <c r="L144" s="52"/>
      <c r="M144" s="52"/>
      <c r="N144" s="52"/>
      <c r="O144" s="52"/>
      <c r="P144" s="50"/>
      <c r="Q144" s="50"/>
      <c r="R144" s="50"/>
      <c r="S144" s="50"/>
      <c r="T144" s="50"/>
      <c r="U144" s="50"/>
      <c r="V144" s="50"/>
      <c r="W144" s="58"/>
      <c r="X144" s="58"/>
      <c r="Y144" s="58"/>
      <c r="Z144" s="58"/>
      <c r="AA144" s="58"/>
      <c r="AB144" s="58"/>
      <c r="AC144" s="58"/>
      <c r="AD144" s="58"/>
      <c r="AE144" s="58"/>
      <c r="AF144" s="58"/>
      <c r="AG144" s="58"/>
    </row>
    <row r="145" customFormat="false" ht="78" hidden="false" customHeight="true" outlineLevel="0" collapsed="false">
      <c r="B145" s="56" t="str">
        <f aca="false">'[1]1 lentelė'!B147</f>
        <v>3.2.1</v>
      </c>
      <c r="C145" s="56"/>
      <c r="D145" s="56" t="str">
        <f aca="false">'[1]1 lentelė'!D147</f>
        <v>Uždavinys: Užtikrinti kokybišką ir prieinamą sveikatos priežiūrą</v>
      </c>
      <c r="E145" s="56"/>
      <c r="F145" s="56"/>
      <c r="G145" s="56"/>
      <c r="H145" s="55"/>
      <c r="I145" s="55"/>
      <c r="J145" s="55"/>
      <c r="K145" s="56"/>
      <c r="L145" s="56"/>
      <c r="M145" s="55"/>
      <c r="N145" s="55"/>
      <c r="O145" s="55"/>
      <c r="P145" s="47"/>
      <c r="Q145" s="47"/>
      <c r="R145" s="47"/>
      <c r="S145" s="47"/>
      <c r="T145" s="47"/>
      <c r="U145" s="47"/>
      <c r="V145" s="47"/>
      <c r="W145" s="58"/>
      <c r="X145" s="58"/>
      <c r="Y145" s="58"/>
      <c r="Z145" s="58"/>
      <c r="AA145" s="58"/>
      <c r="AB145" s="58"/>
      <c r="AC145" s="58"/>
      <c r="AD145" s="58"/>
      <c r="AE145" s="58"/>
      <c r="AF145" s="58"/>
      <c r="AG145" s="58"/>
    </row>
    <row r="146" customFormat="false" ht="92.25" hidden="false" customHeight="true" outlineLevel="0" collapsed="false">
      <c r="B146" s="97" t="str">
        <f aca="false">'[1]1 lentelė'!B148</f>
        <v>3.2.1.1</v>
      </c>
      <c r="C146" s="97"/>
      <c r="D146" s="98" t="str">
        <f aca="false">'[1]1 lentelė'!D148</f>
        <v>Priemonė: Pirminės asmens ir visuomenės sveikatos priežiūros veiklos efektyvumo didinimas</v>
      </c>
      <c r="E146" s="97"/>
      <c r="F146" s="97"/>
      <c r="G146" s="97"/>
      <c r="H146" s="97"/>
      <c r="I146" s="97"/>
      <c r="J146" s="97"/>
      <c r="K146" s="97"/>
      <c r="L146" s="97"/>
      <c r="M146" s="97"/>
      <c r="N146" s="97"/>
      <c r="O146" s="97"/>
      <c r="P146" s="62"/>
      <c r="Q146" s="62"/>
      <c r="R146" s="62"/>
      <c r="S146" s="62"/>
      <c r="T146" s="62"/>
      <c r="U146" s="62"/>
      <c r="V146" s="62"/>
      <c r="W146" s="58"/>
      <c r="X146" s="58"/>
      <c r="Y146" s="58"/>
      <c r="Z146" s="58"/>
      <c r="AA146" s="58"/>
      <c r="AB146" s="58"/>
      <c r="AC146" s="58"/>
      <c r="AD146" s="58"/>
      <c r="AE146" s="58"/>
      <c r="AF146" s="58"/>
      <c r="AG146" s="58"/>
    </row>
    <row r="147" customFormat="false" ht="191.25" hidden="false" customHeight="false" outlineLevel="0" collapsed="false">
      <c r="B147" s="32" t="str">
        <f aca="false">'[1]1 lentelė'!B149</f>
        <v>3.2.1.1.1</v>
      </c>
      <c r="C147" s="32" t="str">
        <f aca="false">'[1]1 lentelė'!C149</f>
        <v>R096609-270000-3236</v>
      </c>
      <c r="D147" s="32" t="str">
        <f aca="false">'[1]1 lentelė'!D149</f>
        <v>Anykščių rajono savivaldybės gyventojų sveikatos stiprinimas gerinant pirminės sveikatos priežiūros paslaugų prieinamumą ir kokybę</v>
      </c>
      <c r="E147" s="110" t="s">
        <v>835</v>
      </c>
      <c r="F147" s="110" t="s">
        <v>836</v>
      </c>
      <c r="G147" s="110" t="n">
        <v>21285</v>
      </c>
      <c r="H147" s="110" t="s">
        <v>837</v>
      </c>
      <c r="I147" s="110" t="s">
        <v>838</v>
      </c>
      <c r="J147" s="110" t="n">
        <v>1</v>
      </c>
      <c r="K147" s="110"/>
      <c r="L147" s="110"/>
      <c r="M147" s="110"/>
      <c r="N147" s="110"/>
      <c r="O147" s="110"/>
      <c r="P147" s="32"/>
      <c r="Q147" s="77"/>
      <c r="R147" s="83"/>
      <c r="S147" s="83"/>
      <c r="T147" s="83"/>
      <c r="U147" s="83"/>
      <c r="V147" s="83"/>
      <c r="W147" s="58"/>
      <c r="X147" s="58"/>
      <c r="Y147" s="58"/>
      <c r="Z147" s="58"/>
      <c r="AA147" s="58"/>
      <c r="AB147" s="58"/>
      <c r="AC147" s="58"/>
      <c r="AD147" s="58"/>
      <c r="AE147" s="58"/>
      <c r="AF147" s="58"/>
      <c r="AG147" s="58"/>
    </row>
    <row r="148" customFormat="false" ht="191.25" hidden="false" customHeight="false" outlineLevel="0" collapsed="false">
      <c r="B148" s="32" t="str">
        <f aca="false">'[1]1 lentelė'!B150</f>
        <v>3.2.1.1.2</v>
      </c>
      <c r="C148" s="32" t="str">
        <f aca="false">'[1]1 lentelė'!C150</f>
        <v>R096609-270000-3237</v>
      </c>
      <c r="D148" s="32" t="str">
        <f aca="false">'[1]1 lentelė'!D150</f>
        <v>Pirminės sveikatos paslaugų gerinimas VšĮ Ignalinos rajono poliklinikoje</v>
      </c>
      <c r="E148" s="110" t="s">
        <v>835</v>
      </c>
      <c r="F148" s="110" t="s">
        <v>836</v>
      </c>
      <c r="G148" s="32" t="n">
        <v>6931</v>
      </c>
      <c r="H148" s="110" t="s">
        <v>837</v>
      </c>
      <c r="I148" s="110" t="s">
        <v>838</v>
      </c>
      <c r="J148" s="110" t="n">
        <v>1</v>
      </c>
      <c r="K148" s="94"/>
      <c r="L148" s="94"/>
      <c r="M148" s="94"/>
      <c r="N148" s="94"/>
      <c r="O148" s="94"/>
      <c r="P148" s="24"/>
      <c r="Q148" s="77"/>
      <c r="R148" s="83"/>
      <c r="S148" s="83"/>
      <c r="T148" s="83"/>
      <c r="U148" s="83"/>
      <c r="V148" s="83"/>
      <c r="W148" s="58"/>
      <c r="X148" s="58"/>
      <c r="Y148" s="58"/>
      <c r="Z148" s="58"/>
      <c r="AA148" s="58"/>
      <c r="AB148" s="58"/>
      <c r="AC148" s="58"/>
      <c r="AD148" s="58"/>
      <c r="AE148" s="58"/>
      <c r="AF148" s="58"/>
      <c r="AG148" s="58"/>
    </row>
    <row r="149" customFormat="false" ht="191.25" hidden="false" customHeight="false" outlineLevel="0" collapsed="false">
      <c r="B149" s="32" t="str">
        <f aca="false">'[1]1 lentelė'!B151</f>
        <v>3.2.1.1.3</v>
      </c>
      <c r="C149" s="32" t="str">
        <f aca="false">'[1]1 lentelė'!C151</f>
        <v>R096609-270000-3238</v>
      </c>
      <c r="D149" s="32" t="str">
        <f aca="false">'[1]1 lentelė'!D151</f>
        <v>UAB „Ignalinos sveikatos centras“ pirminės asmens sveikatos priežiūros paslaugų teikimo efektyvumo didinimas</v>
      </c>
      <c r="E149" s="24" t="s">
        <v>835</v>
      </c>
      <c r="F149" s="24" t="s">
        <v>836</v>
      </c>
      <c r="G149" s="24" t="n">
        <v>6363</v>
      </c>
      <c r="H149" s="24" t="s">
        <v>837</v>
      </c>
      <c r="I149" s="24" t="s">
        <v>838</v>
      </c>
      <c r="J149" s="24" t="n">
        <v>1</v>
      </c>
      <c r="K149" s="94"/>
      <c r="L149" s="94"/>
      <c r="M149" s="94"/>
      <c r="N149" s="94"/>
      <c r="O149" s="94"/>
      <c r="P149" s="24"/>
      <c r="Q149" s="77"/>
      <c r="R149" s="83"/>
      <c r="S149" s="83"/>
      <c r="T149" s="83"/>
      <c r="U149" s="83"/>
      <c r="V149" s="83"/>
      <c r="W149" s="58"/>
      <c r="X149" s="58"/>
      <c r="Y149" s="58"/>
      <c r="Z149" s="58"/>
      <c r="AA149" s="58"/>
      <c r="AB149" s="58"/>
      <c r="AC149" s="58"/>
      <c r="AD149" s="58"/>
      <c r="AE149" s="58"/>
      <c r="AF149" s="58"/>
      <c r="AG149" s="58"/>
    </row>
    <row r="150" customFormat="false" ht="191.25" hidden="false" customHeight="false" outlineLevel="0" collapsed="false">
      <c r="B150" s="32" t="str">
        <f aca="false">'[1]1 lentelė'!B152</f>
        <v>3.2.1.1.4</v>
      </c>
      <c r="C150" s="32" t="str">
        <f aca="false">'[1]1 lentelė'!C152</f>
        <v>R096609-270000-3239</v>
      </c>
      <c r="D150" s="32" t="str">
        <f aca="false">'[1]1 lentelė'!D152</f>
        <v>Molėtų r. pirminės sveikatos priežiūros centro veiklos efektyvumo didinimas</v>
      </c>
      <c r="E150" s="94" t="s">
        <v>835</v>
      </c>
      <c r="F150" s="94" t="s">
        <v>836</v>
      </c>
      <c r="G150" s="24" t="n">
        <v>15617</v>
      </c>
      <c r="H150" s="94" t="s">
        <v>837</v>
      </c>
      <c r="I150" s="94" t="s">
        <v>838</v>
      </c>
      <c r="J150" s="94" t="n">
        <v>1</v>
      </c>
      <c r="K150" s="94"/>
      <c r="L150" s="94"/>
      <c r="M150" s="94"/>
      <c r="N150" s="94"/>
      <c r="O150" s="94"/>
      <c r="P150" s="24"/>
      <c r="Q150" s="77"/>
      <c r="R150" s="83"/>
      <c r="S150" s="83"/>
      <c r="T150" s="83"/>
      <c r="U150" s="83"/>
      <c r="V150" s="83"/>
      <c r="W150" s="58"/>
      <c r="X150" s="58"/>
      <c r="Y150" s="58"/>
      <c r="Z150" s="58"/>
      <c r="AA150" s="58"/>
      <c r="AB150" s="58"/>
      <c r="AC150" s="58"/>
      <c r="AD150" s="58"/>
      <c r="AE150" s="58"/>
      <c r="AF150" s="58"/>
      <c r="AG150" s="58"/>
    </row>
    <row r="151" customFormat="false" ht="191.25" hidden="false" customHeight="false" outlineLevel="0" collapsed="false">
      <c r="B151" s="32" t="str">
        <f aca="false">'[1]1 lentelė'!B153</f>
        <v>3.2.1.1.5</v>
      </c>
      <c r="C151" s="32" t="str">
        <f aca="false">'[1]1 lentelė'!C153</f>
        <v>R096609-270000-3240</v>
      </c>
      <c r="D151" s="32" t="str">
        <f aca="false">'[1]1 lentelė'!D153</f>
        <v>Pirminės asmens sveikatos priežiūros veiklos efektyvumo didinimas Utenos rajone</v>
      </c>
      <c r="E151" s="94" t="s">
        <v>835</v>
      </c>
      <c r="F151" s="94" t="s">
        <v>836</v>
      </c>
      <c r="G151" s="94" t="n">
        <v>19722</v>
      </c>
      <c r="H151" s="94" t="s">
        <v>837</v>
      </c>
      <c r="I151" s="94" t="s">
        <v>838</v>
      </c>
      <c r="J151" s="94" t="n">
        <v>1</v>
      </c>
      <c r="K151" s="94"/>
      <c r="L151" s="94"/>
      <c r="M151" s="94"/>
      <c r="N151" s="94"/>
      <c r="O151" s="94"/>
      <c r="P151" s="24"/>
      <c r="Q151" s="77"/>
      <c r="R151" s="83"/>
      <c r="S151" s="83"/>
      <c r="T151" s="83"/>
      <c r="U151" s="83"/>
      <c r="V151" s="83"/>
      <c r="W151" s="58"/>
      <c r="X151" s="58"/>
      <c r="Y151" s="58"/>
      <c r="Z151" s="58"/>
      <c r="AA151" s="58"/>
      <c r="AB151" s="58"/>
      <c r="AC151" s="58"/>
      <c r="AD151" s="58"/>
      <c r="AE151" s="58"/>
      <c r="AF151" s="58"/>
      <c r="AG151" s="58"/>
    </row>
    <row r="152" customFormat="false" ht="191.25" hidden="false" customHeight="false" outlineLevel="0" collapsed="false">
      <c r="B152" s="32" t="str">
        <f aca="false">'[1]1 lentelė'!B154</f>
        <v>3.2.1.1.6</v>
      </c>
      <c r="C152" s="32" t="str">
        <f aca="false">'[1]1 lentelė'!C154</f>
        <v>R096609-270000-3241</v>
      </c>
      <c r="D152" s="32" t="str">
        <f aca="false">'[1]1 lentelė'!D154</f>
        <v>UAB "Dilina" teikiamų paslaugų efektyvumo didinimas</v>
      </c>
      <c r="E152" s="24" t="s">
        <v>835</v>
      </c>
      <c r="F152" s="24" t="s">
        <v>836</v>
      </c>
      <c r="G152" s="24" t="n">
        <v>1615</v>
      </c>
      <c r="H152" s="24" t="s">
        <v>837</v>
      </c>
      <c r="I152" s="24" t="s">
        <v>838</v>
      </c>
      <c r="J152" s="24" t="n">
        <v>1</v>
      </c>
      <c r="K152" s="94"/>
      <c r="L152" s="94"/>
      <c r="M152" s="94"/>
      <c r="N152" s="94"/>
      <c r="O152" s="94"/>
      <c r="P152" s="24"/>
      <c r="Q152" s="77"/>
      <c r="R152" s="83"/>
      <c r="S152" s="83"/>
      <c r="T152" s="83"/>
      <c r="U152" s="83"/>
      <c r="V152" s="83"/>
      <c r="W152" s="58"/>
      <c r="X152" s="58"/>
      <c r="Y152" s="58"/>
      <c r="Z152" s="58"/>
      <c r="AA152" s="58"/>
      <c r="AB152" s="58"/>
      <c r="AC152" s="58"/>
      <c r="AD152" s="58"/>
      <c r="AE152" s="58"/>
      <c r="AF152" s="58"/>
      <c r="AG152" s="58"/>
    </row>
    <row r="153" customFormat="false" ht="191.25" hidden="false" customHeight="false" outlineLevel="0" collapsed="false">
      <c r="B153" s="32" t="str">
        <f aca="false">'[1]1 lentelė'!B155</f>
        <v>3.2.1.1.7</v>
      </c>
      <c r="C153" s="32" t="str">
        <f aca="false">'[1]1 lentelė'!C155</f>
        <v>R096609-270000-3242</v>
      </c>
      <c r="D153" s="32" t="str">
        <f aca="false">'[1]1 lentelė'!D155</f>
        <v>Pirminės asmens sveikatos priežiūros paslaugų kokybės ir prieinamumo gerinimas Zarasų rajono savivaldybėje</v>
      </c>
      <c r="E153" s="94" t="s">
        <v>835</v>
      </c>
      <c r="F153" s="94" t="s">
        <v>836</v>
      </c>
      <c r="G153" s="24" t="n">
        <v>13690</v>
      </c>
      <c r="H153" s="94" t="s">
        <v>837</v>
      </c>
      <c r="I153" s="94" t="s">
        <v>838</v>
      </c>
      <c r="J153" s="94" t="n">
        <v>1</v>
      </c>
      <c r="K153" s="94"/>
      <c r="L153" s="94"/>
      <c r="M153" s="94"/>
      <c r="N153" s="94"/>
      <c r="O153" s="94"/>
      <c r="P153" s="24"/>
      <c r="Q153" s="77"/>
      <c r="R153" s="83"/>
      <c r="S153" s="83"/>
      <c r="T153" s="83"/>
      <c r="U153" s="83"/>
      <c r="V153" s="83"/>
      <c r="W153" s="58"/>
      <c r="X153" s="58"/>
      <c r="Y153" s="58"/>
      <c r="Z153" s="58"/>
      <c r="AA153" s="58"/>
      <c r="AB153" s="58"/>
      <c r="AC153" s="58"/>
      <c r="AD153" s="58"/>
      <c r="AE153" s="58"/>
      <c r="AF153" s="58"/>
      <c r="AG153" s="58"/>
    </row>
    <row r="154" customFormat="false" ht="191.25" hidden="false" customHeight="false" outlineLevel="0" collapsed="false">
      <c r="B154" s="32" t="str">
        <f aca="false">'[1]1 lentelė'!B156</f>
        <v>3.2.1.1.8</v>
      </c>
      <c r="C154" s="32" t="str">
        <f aca="false">'[1]1 lentelė'!C156</f>
        <v>R096609-270000-3243</v>
      </c>
      <c r="D154" s="32" t="str">
        <f aca="false">'[1]1 lentelė'!D156</f>
        <v>Pirminės asmens sveikatos priežiūros veiklos efektyvumo didinimas VšĮ Visagino  pirminės sveikatos priežiūros centre</v>
      </c>
      <c r="E154" s="94" t="s">
        <v>835</v>
      </c>
      <c r="F154" s="94" t="s">
        <v>836</v>
      </c>
      <c r="G154" s="24" t="n">
        <v>12890</v>
      </c>
      <c r="H154" s="94" t="s">
        <v>837</v>
      </c>
      <c r="I154" s="94" t="s">
        <v>838</v>
      </c>
      <c r="J154" s="94" t="n">
        <v>1</v>
      </c>
      <c r="K154" s="94"/>
      <c r="L154" s="94"/>
      <c r="M154" s="94"/>
      <c r="N154" s="94"/>
      <c r="O154" s="94"/>
      <c r="P154" s="24"/>
      <c r="Q154" s="77"/>
      <c r="R154" s="83"/>
      <c r="S154" s="83"/>
      <c r="T154" s="83"/>
      <c r="U154" s="83"/>
      <c r="V154" s="83"/>
      <c r="W154" s="58"/>
      <c r="X154" s="58"/>
      <c r="Y154" s="58"/>
      <c r="Z154" s="58"/>
      <c r="AA154" s="58"/>
      <c r="AB154" s="58"/>
      <c r="AC154" s="58"/>
      <c r="AD154" s="58"/>
      <c r="AE154" s="58"/>
      <c r="AF154" s="58"/>
      <c r="AG154" s="58"/>
    </row>
    <row r="155" customFormat="false" ht="193.5" hidden="false" customHeight="true" outlineLevel="0" collapsed="false">
      <c r="B155" s="32" t="str">
        <f aca="false">'[1]1 lentelė'!B157</f>
        <v>3.2.1.1.9</v>
      </c>
      <c r="C155" s="32" t="str">
        <f aca="false">'[1]1 lentelė'!C157</f>
        <v>R096609-270000-3244</v>
      </c>
      <c r="D155" s="32" t="str">
        <f aca="false">'[1]1 lentelė'!D157</f>
        <v>Asmens sveikatos priežiūros  kokybės gerinimas Utenos rajono gyventojams</v>
      </c>
      <c r="E155" s="24" t="s">
        <v>835</v>
      </c>
      <c r="F155" s="24" t="s">
        <v>836</v>
      </c>
      <c r="G155" s="24" t="n">
        <v>1576</v>
      </c>
      <c r="H155" s="24" t="s">
        <v>837</v>
      </c>
      <c r="I155" s="24" t="s">
        <v>838</v>
      </c>
      <c r="J155" s="24" t="n">
        <v>1</v>
      </c>
      <c r="K155" s="94"/>
      <c r="L155" s="94"/>
      <c r="M155" s="94"/>
      <c r="N155" s="94"/>
      <c r="O155" s="94"/>
      <c r="P155" s="24"/>
      <c r="Q155" s="77"/>
      <c r="R155" s="83"/>
      <c r="S155" s="83"/>
      <c r="T155" s="83"/>
      <c r="U155" s="83"/>
      <c r="V155" s="83"/>
      <c r="W155" s="58"/>
      <c r="X155" s="58"/>
      <c r="Y155" s="58"/>
      <c r="Z155" s="58"/>
      <c r="AA155" s="58"/>
      <c r="AB155" s="58"/>
      <c r="AC155" s="58"/>
      <c r="AD155" s="58"/>
      <c r="AE155" s="58"/>
      <c r="AF155" s="58"/>
      <c r="AG155" s="58"/>
    </row>
    <row r="156" customFormat="false" ht="162.75" hidden="false" customHeight="true" outlineLevel="0" collapsed="false">
      <c r="B156" s="97" t="str">
        <f aca="false">'[1]1 lentelė'!B158</f>
        <v>3.2.1.2</v>
      </c>
      <c r="C156" s="97"/>
      <c r="D156" s="98" t="str">
        <f aca="false">'[1]1 lentelė'!D158</f>
        <v>Priemonė: Priemonių, gerinančių ambulatorinių sveikatos priežiūros paslaugų prieinamumą tuberkulioze sergantiems asmenims, įgyvendinimas</v>
      </c>
      <c r="E156" s="97"/>
      <c r="F156" s="97"/>
      <c r="G156" s="97"/>
      <c r="H156" s="97"/>
      <c r="I156" s="97"/>
      <c r="J156" s="97"/>
      <c r="K156" s="97"/>
      <c r="L156" s="97"/>
      <c r="M156" s="97"/>
      <c r="N156" s="97"/>
      <c r="O156" s="97"/>
      <c r="P156" s="62"/>
      <c r="Q156" s="62"/>
      <c r="R156" s="62"/>
      <c r="S156" s="62"/>
      <c r="T156" s="62"/>
      <c r="U156" s="62"/>
      <c r="V156" s="62"/>
      <c r="W156" s="58"/>
      <c r="X156" s="58"/>
      <c r="Y156" s="58"/>
      <c r="Z156" s="58"/>
      <c r="AA156" s="58"/>
      <c r="AB156" s="58"/>
      <c r="AC156" s="58"/>
      <c r="AD156" s="58"/>
      <c r="AE156" s="58"/>
      <c r="AF156" s="58"/>
      <c r="AG156" s="58"/>
    </row>
    <row r="157" customFormat="false" ht="228.75" hidden="false" customHeight="true" outlineLevel="0" collapsed="false">
      <c r="B157" s="32" t="str">
        <f aca="false">'[1]1 lentelė'!B159</f>
        <v>3.2.1.2.1</v>
      </c>
      <c r="C157" s="32" t="str">
        <f aca="false">'[1]1 lentelė'!C159</f>
        <v>R096615-470000-3201</v>
      </c>
      <c r="D157" s="32" t="str">
        <f aca="false">'[1]1 lentelė'!D159</f>
        <v>Tuberkuliozės gydymo skatinimas Anykščių rajono
savivaldybėje</v>
      </c>
      <c r="E157" s="94" t="s">
        <v>839</v>
      </c>
      <c r="F157" s="94" t="s">
        <v>840</v>
      </c>
      <c r="G157" s="94" t="n">
        <v>32</v>
      </c>
      <c r="H157" s="94"/>
      <c r="I157" s="94"/>
      <c r="J157" s="92"/>
      <c r="K157" s="92"/>
      <c r="L157" s="92"/>
      <c r="M157" s="92"/>
      <c r="N157" s="92"/>
      <c r="O157" s="92"/>
      <c r="P157" s="22"/>
      <c r="Q157" s="77"/>
      <c r="R157" s="83"/>
      <c r="S157" s="83"/>
      <c r="T157" s="83"/>
      <c r="U157" s="83"/>
      <c r="V157" s="83"/>
      <c r="W157" s="58"/>
      <c r="X157" s="58"/>
      <c r="Y157" s="58"/>
      <c r="Z157" s="58"/>
      <c r="AA157" s="58"/>
      <c r="AB157" s="58"/>
      <c r="AC157" s="58"/>
      <c r="AD157" s="58"/>
      <c r="AE157" s="58"/>
      <c r="AF157" s="58"/>
      <c r="AG157" s="58"/>
    </row>
    <row r="158" customFormat="false" ht="233.25" hidden="false" customHeight="true" outlineLevel="0" collapsed="false">
      <c r="B158" s="32" t="str">
        <f aca="false">'[1]1 lentelė'!B160</f>
        <v>3.2.1.2.2</v>
      </c>
      <c r="C158" s="32" t="str">
        <f aca="false">'[1]1 lentelė'!C160</f>
        <v>R096615-470000-3202</v>
      </c>
      <c r="D158" s="32" t="str">
        <f aca="false">'[1]1 lentelė'!D160</f>
        <v>Sergamumo ir mirtingumo mažinimas nuo tuberkuliozės Ignalinos rajone</v>
      </c>
      <c r="E158" s="94" t="s">
        <v>839</v>
      </c>
      <c r="F158" s="94" t="s">
        <v>840</v>
      </c>
      <c r="G158" s="94" t="n">
        <v>15</v>
      </c>
      <c r="H158" s="92"/>
      <c r="I158" s="92"/>
      <c r="J158" s="92"/>
      <c r="K158" s="92"/>
      <c r="L158" s="92"/>
      <c r="M158" s="92"/>
      <c r="N158" s="92"/>
      <c r="O158" s="92"/>
      <c r="P158" s="22"/>
      <c r="Q158" s="77"/>
      <c r="R158" s="83"/>
      <c r="S158" s="83"/>
      <c r="T158" s="83"/>
      <c r="U158" s="83"/>
      <c r="V158" s="83"/>
      <c r="W158" s="58"/>
      <c r="X158" s="58"/>
      <c r="Y158" s="58"/>
      <c r="Z158" s="58"/>
      <c r="AA158" s="58"/>
      <c r="AB158" s="58"/>
      <c r="AC158" s="58"/>
      <c r="AD158" s="58"/>
      <c r="AE158" s="58"/>
      <c r="AF158" s="58"/>
      <c r="AG158" s="58"/>
    </row>
    <row r="159" customFormat="false" ht="232.5" hidden="false" customHeight="true" outlineLevel="0" collapsed="false">
      <c r="B159" s="32" t="str">
        <f aca="false">'[1]1 lentelė'!B161</f>
        <v>3.2.1.2.3</v>
      </c>
      <c r="C159" s="32" t="str">
        <f aca="false">'[1]1 lentelė'!C161</f>
        <v>R096615-470000-3203</v>
      </c>
      <c r="D159" s="32" t="str">
        <f aca="false">'[1]1 lentelė'!D161</f>
        <v>Paslaugų prieinamumo priemonių tuberkulioze sergantiems asmenims įgyvendinimas  Molėtų rajone</v>
      </c>
      <c r="E159" s="94" t="s">
        <v>839</v>
      </c>
      <c r="F159" s="94" t="s">
        <v>840</v>
      </c>
      <c r="G159" s="94" t="n">
        <v>19</v>
      </c>
      <c r="H159" s="92"/>
      <c r="I159" s="92"/>
      <c r="J159" s="92"/>
      <c r="K159" s="92"/>
      <c r="L159" s="92"/>
      <c r="M159" s="92"/>
      <c r="N159" s="92"/>
      <c r="O159" s="92"/>
      <c r="P159" s="22"/>
      <c r="Q159" s="77"/>
      <c r="R159" s="83"/>
      <c r="S159" s="83"/>
      <c r="T159" s="83"/>
      <c r="U159" s="83"/>
      <c r="V159" s="83"/>
      <c r="W159" s="58"/>
      <c r="X159" s="58"/>
      <c r="Y159" s="58"/>
      <c r="Z159" s="58"/>
      <c r="AA159" s="58"/>
      <c r="AB159" s="58"/>
      <c r="AC159" s="58"/>
      <c r="AD159" s="58"/>
      <c r="AE159" s="58"/>
      <c r="AF159" s="58"/>
      <c r="AG159" s="58"/>
    </row>
    <row r="160" customFormat="false" ht="231.75" hidden="false" customHeight="true" outlineLevel="0" collapsed="false">
      <c r="B160" s="32" t="str">
        <f aca="false">'[1]1 lentelė'!B162</f>
        <v>3.2.1.2.4</v>
      </c>
      <c r="C160" s="32" t="str">
        <f aca="false">'[1]1 lentelė'!C162</f>
        <v>R096615-470000-3204</v>
      </c>
      <c r="D160" s="32" t="str">
        <f aca="false">'[1]1 lentelė'!D162</f>
        <v>Priemonių, gerinančių ambulatorinių sveikatos priežiūros paslaugų prieinamumą tuberkulioze sergantiems asmenims, įgyvendinimas Utenos rajone</v>
      </c>
      <c r="E160" s="94" t="s">
        <v>839</v>
      </c>
      <c r="F160" s="94" t="s">
        <v>840</v>
      </c>
      <c r="G160" s="94" t="n">
        <v>13</v>
      </c>
      <c r="H160" s="92"/>
      <c r="I160" s="92"/>
      <c r="J160" s="92"/>
      <c r="K160" s="92"/>
      <c r="L160" s="92"/>
      <c r="M160" s="92"/>
      <c r="N160" s="92"/>
      <c r="O160" s="92"/>
      <c r="P160" s="22"/>
      <c r="Q160" s="77"/>
      <c r="R160" s="83"/>
      <c r="S160" s="83"/>
      <c r="T160" s="83"/>
      <c r="U160" s="83"/>
      <c r="V160" s="83"/>
      <c r="W160" s="58"/>
      <c r="X160" s="58"/>
      <c r="Y160" s="58"/>
      <c r="Z160" s="58"/>
      <c r="AA160" s="58"/>
      <c r="AB160" s="58"/>
      <c r="AC160" s="58"/>
      <c r="AD160" s="58"/>
      <c r="AE160" s="58"/>
      <c r="AF160" s="58"/>
      <c r="AG160" s="58"/>
    </row>
    <row r="161" customFormat="false" ht="233.25" hidden="false" customHeight="true" outlineLevel="0" collapsed="false">
      <c r="B161" s="32" t="str">
        <f aca="false">'[1]1 lentelė'!B163</f>
        <v>3.2.1.2.5</v>
      </c>
      <c r="C161" s="32" t="str">
        <f aca="false">'[1]1 lentelė'!C163</f>
        <v>R096615-470000-3205</v>
      </c>
      <c r="D161" s="32" t="str">
        <f aca="false">'[1]1 lentelė'!D163</f>
        <v>Sergamumo ir mirtingumo mažinimas nuo tuberkuliozės Visagino savivaldybėje</v>
      </c>
      <c r="E161" s="94" t="s">
        <v>839</v>
      </c>
      <c r="F161" s="94" t="s">
        <v>840</v>
      </c>
      <c r="G161" s="94" t="n">
        <v>5</v>
      </c>
      <c r="H161" s="92"/>
      <c r="I161" s="92"/>
      <c r="J161" s="92"/>
      <c r="K161" s="92"/>
      <c r="L161" s="92"/>
      <c r="M161" s="92"/>
      <c r="N161" s="92"/>
      <c r="O161" s="92"/>
      <c r="P161" s="22"/>
      <c r="Q161" s="77"/>
      <c r="R161" s="83"/>
      <c r="S161" s="83"/>
      <c r="T161" s="83"/>
      <c r="U161" s="83"/>
      <c r="V161" s="83"/>
      <c r="W161" s="58"/>
      <c r="X161" s="58"/>
      <c r="Y161" s="58"/>
      <c r="Z161" s="58"/>
      <c r="AA161" s="58"/>
      <c r="AB161" s="58"/>
      <c r="AC161" s="58"/>
      <c r="AD161" s="58"/>
      <c r="AE161" s="58"/>
      <c r="AF161" s="58"/>
      <c r="AG161" s="58"/>
    </row>
    <row r="162" customFormat="false" ht="231.75" hidden="false" customHeight="true" outlineLevel="0" collapsed="false">
      <c r="B162" s="32" t="str">
        <f aca="false">'[1]1 lentelė'!B164</f>
        <v>3.2.1.2.6</v>
      </c>
      <c r="C162" s="32" t="str">
        <f aca="false">'[1]1 lentelė'!C164</f>
        <v>R096615-470000-3206</v>
      </c>
      <c r="D162" s="32" t="str">
        <f aca="false">'[1]1 lentelė'!D164</f>
        <v>Priemonių, gerinančių ambulatorinių sveikatos priežiūros paslaugų prieinamumą tuberkulioze sergantiems asmenims, įgyvendinimas Zarasų rajono savivaldybėje</v>
      </c>
      <c r="E162" s="94" t="s">
        <v>839</v>
      </c>
      <c r="F162" s="94" t="s">
        <v>840</v>
      </c>
      <c r="G162" s="94" t="n">
        <v>17</v>
      </c>
      <c r="H162" s="92"/>
      <c r="I162" s="92"/>
      <c r="J162" s="92"/>
      <c r="K162" s="92"/>
      <c r="L162" s="92"/>
      <c r="M162" s="92"/>
      <c r="N162" s="92"/>
      <c r="O162" s="92"/>
      <c r="P162" s="22"/>
      <c r="Q162" s="77"/>
      <c r="R162" s="83"/>
      <c r="S162" s="83"/>
      <c r="T162" s="83"/>
      <c r="U162" s="83"/>
      <c r="V162" s="83"/>
      <c r="W162" s="58"/>
      <c r="X162" s="58"/>
      <c r="Y162" s="58"/>
      <c r="Z162" s="58"/>
      <c r="AA162" s="58"/>
      <c r="AB162" s="58"/>
      <c r="AC162" s="58"/>
      <c r="AD162" s="58"/>
      <c r="AE162" s="58"/>
      <c r="AF162" s="58"/>
      <c r="AG162" s="58"/>
    </row>
    <row r="163" customFormat="false" ht="81" hidden="false" customHeight="true" outlineLevel="0" collapsed="false">
      <c r="B163" s="56" t="str">
        <f aca="false">'[1]1 lentelė'!B165</f>
        <v>3.2.2</v>
      </c>
      <c r="C163" s="56"/>
      <c r="D163" s="56" t="str">
        <f aca="false">'[1]1 lentelė'!D165</f>
        <v>Uždavinys: Skatinti sveiką gyvenseną ir visuomenės sveikatos raštingumą</v>
      </c>
      <c r="E163" s="56"/>
      <c r="F163" s="56"/>
      <c r="G163" s="56"/>
      <c r="H163" s="55"/>
      <c r="I163" s="55"/>
      <c r="J163" s="55"/>
      <c r="K163" s="56"/>
      <c r="L163" s="56"/>
      <c r="M163" s="55"/>
      <c r="N163" s="55"/>
      <c r="O163" s="55"/>
      <c r="P163" s="111"/>
      <c r="Q163" s="111"/>
      <c r="R163" s="111"/>
      <c r="S163" s="111"/>
      <c r="T163" s="111"/>
      <c r="U163" s="111"/>
      <c r="V163" s="111"/>
      <c r="W163" s="58"/>
      <c r="X163" s="58"/>
      <c r="Y163" s="58"/>
      <c r="Z163" s="58"/>
      <c r="AA163" s="58"/>
      <c r="AB163" s="58"/>
      <c r="AC163" s="58"/>
      <c r="AD163" s="58"/>
      <c r="AE163" s="58"/>
      <c r="AF163" s="58"/>
      <c r="AG163" s="58"/>
    </row>
    <row r="164" customFormat="false" ht="70.5" hidden="false" customHeight="true" outlineLevel="0" collapsed="false">
      <c r="B164" s="97" t="str">
        <f aca="false">'[1]1 lentelė'!B166</f>
        <v>3.2.2.1</v>
      </c>
      <c r="C164" s="97"/>
      <c r="D164" s="98" t="str">
        <f aca="false">'[1]1 lentelė'!D166</f>
        <v>Priemonė: Sveikos gyvensenos skatinimas regioniniu lygiu </v>
      </c>
      <c r="E164" s="97"/>
      <c r="F164" s="97"/>
      <c r="G164" s="97"/>
      <c r="H164" s="97"/>
      <c r="I164" s="97"/>
      <c r="J164" s="97"/>
      <c r="K164" s="97"/>
      <c r="L164" s="97"/>
      <c r="M164" s="97"/>
      <c r="N164" s="97"/>
      <c r="O164" s="97"/>
      <c r="P164" s="62"/>
      <c r="Q164" s="62"/>
      <c r="R164" s="62"/>
      <c r="S164" s="62"/>
      <c r="T164" s="62"/>
      <c r="U164" s="62"/>
      <c r="V164" s="62"/>
      <c r="W164" s="58"/>
      <c r="X164" s="58"/>
      <c r="Y164" s="58"/>
      <c r="Z164" s="58"/>
      <c r="AA164" s="58"/>
      <c r="AB164" s="58"/>
      <c r="AC164" s="58"/>
      <c r="AD164" s="58"/>
      <c r="AE164" s="58"/>
      <c r="AF164" s="58"/>
      <c r="AG164" s="58"/>
    </row>
    <row r="165" customFormat="false" ht="191.25" hidden="false" customHeight="false" outlineLevel="0" collapsed="false">
      <c r="B165" s="32" t="str">
        <f aca="false">'[1]1 lentelė'!B167</f>
        <v>3.2.2.1.1.</v>
      </c>
      <c r="C165" s="32" t="str">
        <f aca="false">'[1]1 lentelė'!C167</f>
        <v>R096630-470000-3207</v>
      </c>
      <c r="D165" s="32" t="str">
        <f aca="false">'[1]1 lentelė'!D167</f>
        <v>Sveikos gyvensenos skatinimas Anykščių rajono savivaldybėje</v>
      </c>
      <c r="E165" s="94" t="s">
        <v>841</v>
      </c>
      <c r="F165" s="94" t="s">
        <v>842</v>
      </c>
      <c r="G165" s="94" t="n">
        <v>2100</v>
      </c>
      <c r="H165" s="94" t="s">
        <v>843</v>
      </c>
      <c r="I165" s="94" t="s">
        <v>844</v>
      </c>
      <c r="J165" s="94" t="n">
        <v>1</v>
      </c>
      <c r="K165" s="94"/>
      <c r="L165" s="92"/>
      <c r="M165" s="92"/>
      <c r="N165" s="92"/>
      <c r="O165" s="92"/>
      <c r="P165" s="22"/>
      <c r="Q165" s="77"/>
      <c r="R165" s="83"/>
      <c r="S165" s="83"/>
      <c r="T165" s="83"/>
      <c r="U165" s="83"/>
      <c r="V165" s="83"/>
      <c r="W165" s="58"/>
      <c r="X165" s="58"/>
      <c r="Y165" s="58"/>
      <c r="Z165" s="58"/>
      <c r="AA165" s="58"/>
      <c r="AB165" s="58"/>
      <c r="AC165" s="58"/>
      <c r="AD165" s="58"/>
      <c r="AE165" s="58"/>
      <c r="AF165" s="58"/>
      <c r="AG165" s="58"/>
    </row>
    <row r="166" customFormat="false" ht="191.25" hidden="false" customHeight="false" outlineLevel="0" collapsed="false">
      <c r="B166" s="32" t="str">
        <f aca="false">'[1]1 lentelė'!B168</f>
        <v>3.2.2.1.2.</v>
      </c>
      <c r="C166" s="32" t="str">
        <f aca="false">'[1]1 lentelė'!C168</f>
        <v>R096630-470000-3208</v>
      </c>
      <c r="D166" s="32" t="str">
        <f aca="false">'[1]1 lentelė'!D168</f>
        <v>Sveikos gyvensenos skatinimas Molėtų rajono savivaldybėje</v>
      </c>
      <c r="E166" s="94" t="s">
        <v>841</v>
      </c>
      <c r="F166" s="94" t="s">
        <v>845</v>
      </c>
      <c r="G166" s="94" t="n">
        <v>1782</v>
      </c>
      <c r="H166" s="94"/>
      <c r="I166" s="94"/>
      <c r="J166" s="94"/>
      <c r="K166" s="94"/>
      <c r="L166" s="92"/>
      <c r="M166" s="92"/>
      <c r="N166" s="92"/>
      <c r="O166" s="92"/>
      <c r="P166" s="22"/>
      <c r="Q166" s="77"/>
      <c r="R166" s="83"/>
      <c r="S166" s="83"/>
      <c r="T166" s="83"/>
      <c r="U166" s="83"/>
      <c r="V166" s="83"/>
      <c r="W166" s="58"/>
      <c r="X166" s="58"/>
      <c r="Y166" s="58"/>
      <c r="Z166" s="58"/>
      <c r="AA166" s="58"/>
      <c r="AB166" s="58"/>
      <c r="AC166" s="58"/>
      <c r="AD166" s="58"/>
      <c r="AE166" s="58"/>
      <c r="AF166" s="58"/>
      <c r="AG166" s="58"/>
    </row>
    <row r="167" customFormat="false" ht="191.25" hidden="false" customHeight="false" outlineLevel="0" collapsed="false">
      <c r="B167" s="32" t="str">
        <f aca="false">'[1]1 lentelė'!B169</f>
        <v>3.2.2.1.3.</v>
      </c>
      <c r="C167" s="32" t="str">
        <f aca="false">'[1]1 lentelė'!C169</f>
        <v>R096630-470000-3209</v>
      </c>
      <c r="D167" s="32" t="str">
        <f aca="false">'[1]1 lentelė'!D169</f>
        <v>Sveikos gyvensenos skatinimas Utenos rajone</v>
      </c>
      <c r="E167" s="94" t="s">
        <v>841</v>
      </c>
      <c r="F167" s="94" t="s">
        <v>846</v>
      </c>
      <c r="G167" s="94" t="n">
        <v>2488</v>
      </c>
      <c r="H167" s="94"/>
      <c r="I167" s="94"/>
      <c r="J167" s="94"/>
      <c r="K167" s="94"/>
      <c r="L167" s="92"/>
      <c r="M167" s="92"/>
      <c r="N167" s="92"/>
      <c r="O167" s="92"/>
      <c r="P167" s="22"/>
      <c r="Q167" s="77"/>
      <c r="R167" s="83"/>
      <c r="S167" s="83"/>
      <c r="T167" s="83"/>
      <c r="U167" s="83"/>
      <c r="V167" s="83"/>
      <c r="W167" s="58"/>
      <c r="X167" s="58"/>
      <c r="Y167" s="58"/>
      <c r="Z167" s="58"/>
      <c r="AA167" s="58"/>
      <c r="AB167" s="58"/>
      <c r="AC167" s="58"/>
      <c r="AD167" s="58"/>
      <c r="AE167" s="58"/>
      <c r="AF167" s="58"/>
      <c r="AG167" s="58"/>
    </row>
    <row r="168" customFormat="false" ht="191.25" hidden="false" customHeight="false" outlineLevel="0" collapsed="false">
      <c r="B168" s="32" t="str">
        <f aca="false">'[1]1 lentelė'!B170</f>
        <v>3.2.2.1.4.</v>
      </c>
      <c r="C168" s="32" t="str">
        <f aca="false">'[1]1 lentelė'!C170</f>
        <v>R096630-470000-3210</v>
      </c>
      <c r="D168" s="32" t="str">
        <f aca="false">'[1]1 lentelė'!D170</f>
        <v>Sveikos gyvensenos skatinimas Zarasų rajono savivaldybėje</v>
      </c>
      <c r="E168" s="94" t="s">
        <v>841</v>
      </c>
      <c r="F168" s="94" t="s">
        <v>847</v>
      </c>
      <c r="G168" s="94" t="n">
        <v>1414</v>
      </c>
      <c r="H168" s="92"/>
      <c r="I168" s="92"/>
      <c r="J168" s="92"/>
      <c r="K168" s="92"/>
      <c r="L168" s="92"/>
      <c r="M168" s="92"/>
      <c r="N168" s="92"/>
      <c r="O168" s="92"/>
      <c r="P168" s="22"/>
      <c r="Q168" s="77"/>
      <c r="R168" s="83"/>
      <c r="S168" s="83"/>
      <c r="T168" s="83"/>
      <c r="U168" s="83"/>
      <c r="V168" s="83"/>
      <c r="W168" s="58"/>
      <c r="X168" s="58"/>
      <c r="Y168" s="58"/>
      <c r="Z168" s="58"/>
      <c r="AA168" s="58"/>
      <c r="AB168" s="58"/>
      <c r="AC168" s="58"/>
      <c r="AD168" s="58"/>
      <c r="AE168" s="58"/>
      <c r="AF168" s="58"/>
      <c r="AG168" s="58"/>
    </row>
    <row r="169" customFormat="false" ht="191.25" hidden="false" customHeight="false" outlineLevel="0" collapsed="false">
      <c r="B169" s="32" t="str">
        <f aca="false">'[1]1 lentelė'!B171</f>
        <v>3.2.2.1.5.</v>
      </c>
      <c r="C169" s="32" t="str">
        <f aca="false">'[1]1 lentelė'!C171</f>
        <v>R096630-470000-32011</v>
      </c>
      <c r="D169" s="32" t="str">
        <f aca="false">'[1]1 lentelė'!D171</f>
        <v>Sveikos gyvensenos skatinimas Ignalinos rajone</v>
      </c>
      <c r="E169" s="94" t="s">
        <v>841</v>
      </c>
      <c r="F169" s="94" t="s">
        <v>848</v>
      </c>
      <c r="G169" s="24" t="n">
        <v>591</v>
      </c>
      <c r="H169" s="92"/>
      <c r="I169" s="92"/>
      <c r="J169" s="92"/>
      <c r="K169" s="92"/>
      <c r="L169" s="92"/>
      <c r="M169" s="92"/>
      <c r="N169" s="92"/>
      <c r="O169" s="92"/>
      <c r="P169" s="22"/>
      <c r="Q169" s="77"/>
      <c r="R169" s="83"/>
      <c r="S169" s="83"/>
      <c r="T169" s="83"/>
      <c r="U169" s="83"/>
      <c r="V169" s="83"/>
      <c r="W169" s="58"/>
      <c r="X169" s="58"/>
      <c r="Y169" s="58"/>
      <c r="Z169" s="58"/>
      <c r="AA169" s="58"/>
      <c r="AB169" s="58"/>
      <c r="AC169" s="58"/>
      <c r="AD169" s="58"/>
      <c r="AE169" s="58"/>
      <c r="AF169" s="58"/>
      <c r="AG169" s="58"/>
    </row>
    <row r="170" customFormat="false" ht="191.25" hidden="false" customHeight="false" outlineLevel="0" collapsed="false">
      <c r="B170" s="32" t="str">
        <f aca="false">'[1]1 lentelė'!B172</f>
        <v>3.2.2.1.6.</v>
      </c>
      <c r="C170" s="32" t="str">
        <f aca="false">'[1]1 lentelė'!C172</f>
        <v>R096630-470000-3212</v>
      </c>
      <c r="D170" s="32" t="str">
        <f aca="false">'[1]1 lentelė'!D172</f>
        <v>Vaikų  sveikos  gyvensenos  skatinimas Visagino savivaldybėje</v>
      </c>
      <c r="E170" s="24" t="s">
        <v>841</v>
      </c>
      <c r="F170" s="24" t="s">
        <v>849</v>
      </c>
      <c r="G170" s="24" t="n">
        <v>1036</v>
      </c>
      <c r="H170" s="92"/>
      <c r="I170" s="92"/>
      <c r="J170" s="92"/>
      <c r="K170" s="92"/>
      <c r="L170" s="92"/>
      <c r="M170" s="92"/>
      <c r="N170" s="92"/>
      <c r="O170" s="92"/>
      <c r="P170" s="22"/>
      <c r="Q170" s="77"/>
      <c r="R170" s="83"/>
      <c r="S170" s="83"/>
      <c r="T170" s="83"/>
      <c r="U170" s="83"/>
      <c r="V170" s="83"/>
      <c r="W170" s="58"/>
      <c r="X170" s="58"/>
      <c r="Y170" s="58"/>
      <c r="Z170" s="58"/>
      <c r="AA170" s="58"/>
      <c r="AB170" s="58"/>
      <c r="AC170" s="58"/>
      <c r="AD170" s="58"/>
      <c r="AE170" s="58"/>
      <c r="AF170" s="58"/>
      <c r="AG170" s="58"/>
    </row>
    <row r="171" customFormat="false" ht="165.75" hidden="false" customHeight="false" outlineLevel="0" collapsed="false">
      <c r="B171" s="32" t="str">
        <f aca="false">'[1]1 lentelė'!B173</f>
        <v>3.2.2.1.7.</v>
      </c>
      <c r="C171" s="32" t="str">
        <f aca="false">'[1]1 lentelė'!C173</f>
        <v>R096630-470000-3236</v>
      </c>
      <c r="D171" s="32" t="str">
        <f aca="false">'[1]1 lentelė'!D173</f>
        <v>Sveikos gyvensenos skatinimas Ignalinos rajone. II etapas</v>
      </c>
      <c r="E171" s="24" t="s">
        <v>841</v>
      </c>
      <c r="F171" s="24" t="s">
        <v>850</v>
      </c>
      <c r="G171" s="24" t="n">
        <v>219</v>
      </c>
      <c r="H171" s="92"/>
      <c r="I171" s="92"/>
      <c r="J171" s="92"/>
      <c r="K171" s="92"/>
      <c r="L171" s="92"/>
      <c r="M171" s="92"/>
      <c r="N171" s="92"/>
      <c r="O171" s="92"/>
      <c r="P171" s="22"/>
      <c r="Q171" s="77"/>
      <c r="R171" s="83"/>
      <c r="S171" s="83"/>
      <c r="T171" s="83"/>
      <c r="U171" s="83"/>
      <c r="V171" s="83"/>
      <c r="W171" s="58"/>
      <c r="X171" s="58"/>
      <c r="Y171" s="58"/>
      <c r="Z171" s="58"/>
      <c r="AA171" s="58"/>
      <c r="AB171" s="58"/>
      <c r="AC171" s="58"/>
      <c r="AD171" s="58"/>
      <c r="AE171" s="58"/>
      <c r="AF171" s="58"/>
      <c r="AG171" s="58"/>
    </row>
    <row r="172" customFormat="false" ht="105.75" hidden="false" customHeight="true" outlineLevel="0" collapsed="false">
      <c r="B172" s="56" t="str">
        <f aca="false">'[1]1 lentelė'!B174</f>
        <v>3.2.3</v>
      </c>
      <c r="C172" s="56"/>
      <c r="D172" s="56" t="str">
        <f aca="false">'[1]1 lentelė'!D174</f>
        <v>Uždavinys: Plėtoti socialinių paslaugų infrastruktūrą ir socialinio būsto fondą bei didinti jų prieinamumą</v>
      </c>
      <c r="E172" s="56"/>
      <c r="F172" s="56"/>
      <c r="G172" s="56"/>
      <c r="H172" s="55"/>
      <c r="I172" s="55"/>
      <c r="J172" s="55"/>
      <c r="K172" s="56"/>
      <c r="L172" s="56"/>
      <c r="M172" s="55"/>
      <c r="N172" s="55"/>
      <c r="O172" s="55"/>
      <c r="P172" s="47"/>
      <c r="Q172" s="47"/>
      <c r="R172" s="47"/>
      <c r="S172" s="47"/>
      <c r="T172" s="47"/>
      <c r="U172" s="47"/>
      <c r="V172" s="47"/>
      <c r="W172" s="58"/>
      <c r="X172" s="58"/>
      <c r="Y172" s="58"/>
      <c r="Z172" s="58"/>
      <c r="AA172" s="58"/>
      <c r="AB172" s="58"/>
      <c r="AC172" s="58"/>
      <c r="AD172" s="58"/>
      <c r="AE172" s="58"/>
      <c r="AF172" s="58"/>
      <c r="AG172" s="58"/>
    </row>
    <row r="173" customFormat="false" ht="67.5" hidden="false" customHeight="false" outlineLevel="0" collapsed="false">
      <c r="B173" s="97" t="str">
        <f aca="false">'[1]1 lentelė'!B175</f>
        <v>3.2.3.1</v>
      </c>
      <c r="C173" s="97"/>
      <c r="D173" s="98" t="str">
        <f aca="false">'[1]1 lentelė'!D175</f>
        <v>Priemonė: Socialinių paslaugų infrastruktūros plėtra</v>
      </c>
      <c r="E173" s="97"/>
      <c r="F173" s="97"/>
      <c r="G173" s="97"/>
      <c r="H173" s="97"/>
      <c r="I173" s="97"/>
      <c r="J173" s="97"/>
      <c r="K173" s="97"/>
      <c r="L173" s="97"/>
      <c r="M173" s="97"/>
      <c r="N173" s="97"/>
      <c r="O173" s="97"/>
      <c r="P173" s="62"/>
      <c r="Q173" s="62"/>
      <c r="R173" s="62"/>
      <c r="S173" s="62"/>
      <c r="T173" s="62"/>
      <c r="U173" s="62"/>
      <c r="V173" s="62"/>
      <c r="W173" s="58"/>
      <c r="X173" s="58"/>
      <c r="Y173" s="58"/>
      <c r="Z173" s="58"/>
      <c r="AA173" s="58"/>
      <c r="AB173" s="58"/>
      <c r="AC173" s="58"/>
      <c r="AD173" s="58"/>
      <c r="AE173" s="58"/>
      <c r="AF173" s="58"/>
      <c r="AG173" s="58"/>
    </row>
    <row r="174" customFormat="false" ht="127.5" hidden="false" customHeight="false" outlineLevel="0" collapsed="false">
      <c r="B174" s="32" t="str">
        <f aca="false">'1 lentelė'!B174</f>
        <v>3.2.3.1.1</v>
      </c>
      <c r="C174" s="32" t="str">
        <f aca="false">'1 lentelė'!C174</f>
        <v>R094407-270000-3213</v>
      </c>
      <c r="D174" s="32" t="str">
        <f aca="false">'1 lentelė'!D174</f>
        <v>Anykščių rajono Svėdasų senelių globos namų modernizavimas</v>
      </c>
      <c r="E174" s="94" t="s">
        <v>851</v>
      </c>
      <c r="F174" s="94" t="s">
        <v>852</v>
      </c>
      <c r="G174" s="94" t="n">
        <v>1</v>
      </c>
      <c r="H174" s="94" t="s">
        <v>853</v>
      </c>
      <c r="I174" s="94" t="s">
        <v>854</v>
      </c>
      <c r="J174" s="24" t="n">
        <v>50</v>
      </c>
      <c r="K174" s="24" t="s">
        <v>855</v>
      </c>
      <c r="L174" s="24" t="s">
        <v>856</v>
      </c>
      <c r="M174" s="24" t="n">
        <v>35</v>
      </c>
      <c r="N174" s="92"/>
      <c r="O174" s="92"/>
      <c r="P174" s="22"/>
      <c r="Q174" s="77"/>
      <c r="R174" s="83"/>
      <c r="S174" s="83"/>
      <c r="T174" s="83"/>
      <c r="U174" s="83"/>
      <c r="V174" s="83"/>
      <c r="W174" s="58"/>
      <c r="X174" s="58"/>
      <c r="Y174" s="58"/>
      <c r="Z174" s="58"/>
      <c r="AA174" s="58"/>
      <c r="AB174" s="58"/>
      <c r="AC174" s="58"/>
      <c r="AD174" s="58"/>
      <c r="AE174" s="58"/>
      <c r="AF174" s="58"/>
      <c r="AG174" s="58"/>
    </row>
    <row r="175" customFormat="false" ht="153" hidden="false" customHeight="false" outlineLevel="0" collapsed="false">
      <c r="B175" s="32" t="str">
        <f aca="false">'[1]1 lentelė'!B177</f>
        <v>3.2.3.1.2</v>
      </c>
      <c r="C175" s="32" t="str">
        <f aca="false">'[1]1 lentelė'!C177</f>
        <v>R094407-270000-3214</v>
      </c>
      <c r="D175" s="32" t="str">
        <f aca="false">'[1]1 lentelė'!D177</f>
        <v>Utenos rajono savivaldybės Leliūnų socialinės globos namų modernizavimas</v>
      </c>
      <c r="E175" s="24" t="s">
        <v>851</v>
      </c>
      <c r="F175" s="24" t="s">
        <v>852</v>
      </c>
      <c r="G175" s="24" t="n">
        <v>1</v>
      </c>
      <c r="H175" s="24" t="s">
        <v>853</v>
      </c>
      <c r="I175" s="24" t="s">
        <v>854</v>
      </c>
      <c r="J175" s="24" t="n">
        <v>0</v>
      </c>
      <c r="K175" s="24" t="s">
        <v>855</v>
      </c>
      <c r="L175" s="24" t="s">
        <v>856</v>
      </c>
      <c r="M175" s="24" t="n">
        <v>28</v>
      </c>
      <c r="N175" s="92"/>
      <c r="O175" s="92"/>
      <c r="P175" s="22"/>
      <c r="Q175" s="77"/>
      <c r="R175" s="83"/>
      <c r="S175" s="83"/>
      <c r="T175" s="83"/>
      <c r="U175" s="83"/>
      <c r="V175" s="83"/>
      <c r="W175" s="58"/>
      <c r="X175" s="58"/>
      <c r="Y175" s="80" t="s">
        <v>851</v>
      </c>
      <c r="Z175" s="80" t="s">
        <v>852</v>
      </c>
      <c r="AA175" s="80" t="n">
        <v>1</v>
      </c>
      <c r="AB175" s="80" t="s">
        <v>853</v>
      </c>
      <c r="AC175" s="80" t="s">
        <v>854</v>
      </c>
      <c r="AD175" s="80" t="n">
        <v>43</v>
      </c>
      <c r="AE175" s="80" t="s">
        <v>855</v>
      </c>
      <c r="AF175" s="80" t="s">
        <v>856</v>
      </c>
      <c r="AG175" s="80" t="n">
        <v>28</v>
      </c>
    </row>
    <row r="176" customFormat="false" ht="127.5" hidden="false" customHeight="false" outlineLevel="0" collapsed="false">
      <c r="B176" s="32" t="str">
        <f aca="false">'[1]1 lentelė'!B178</f>
        <v>3.2.3.1.3</v>
      </c>
      <c r="C176" s="32" t="str">
        <f aca="false">'[1]1 lentelė'!C178</f>
        <v>R094407-270000-3215</v>
      </c>
      <c r="D176" s="32" t="str">
        <f aca="false">'[1]1 lentelė'!D178</f>
        <v>Zarasų rajono socialinių paslaugų centro nakvynės namų modernizavimas ir plėtra</v>
      </c>
      <c r="E176" s="94" t="s">
        <v>851</v>
      </c>
      <c r="F176" s="94" t="s">
        <v>852</v>
      </c>
      <c r="G176" s="94" t="n">
        <v>1</v>
      </c>
      <c r="H176" s="94" t="s">
        <v>853</v>
      </c>
      <c r="I176" s="94" t="s">
        <v>854</v>
      </c>
      <c r="J176" s="24" t="n">
        <v>0</v>
      </c>
      <c r="K176" s="94" t="s">
        <v>855</v>
      </c>
      <c r="L176" s="94" t="s">
        <v>856</v>
      </c>
      <c r="M176" s="94" t="n">
        <v>14</v>
      </c>
      <c r="N176" s="92"/>
      <c r="O176" s="92"/>
      <c r="P176" s="22"/>
      <c r="Q176" s="77"/>
      <c r="R176" s="83"/>
      <c r="S176" s="83"/>
      <c r="T176" s="83"/>
      <c r="U176" s="83"/>
      <c r="V176" s="83"/>
      <c r="W176" s="58"/>
      <c r="X176" s="58"/>
      <c r="Y176" s="58"/>
      <c r="Z176" s="58"/>
      <c r="AA176" s="58"/>
      <c r="AB176" s="58"/>
      <c r="AC176" s="58"/>
      <c r="AD176" s="58"/>
      <c r="AE176" s="58"/>
      <c r="AF176" s="58"/>
      <c r="AG176" s="58"/>
    </row>
    <row r="177" customFormat="false" ht="135.75" hidden="false" customHeight="true" outlineLevel="0" collapsed="false">
      <c r="B177" s="32" t="str">
        <f aca="false">'[1]1 lentelė'!B179</f>
        <v>3.2.3.1.4</v>
      </c>
      <c r="C177" s="32" t="str">
        <f aca="false">'[1]1 lentelė'!C179</f>
        <v>R094407-270000-3216</v>
      </c>
      <c r="D177" s="32" t="str">
        <f aca="false">'[1]1 lentelė'!D179</f>
        <v>Apleisto (nenaudojamo) buvusio visuomeninio pastato konversija ir pritaikymas savarankiško gyvenimo namų Visagine įkūrimas</v>
      </c>
      <c r="E177" s="94" t="s">
        <v>851</v>
      </c>
      <c r="F177" s="94" t="s">
        <v>852</v>
      </c>
      <c r="G177" s="94" t="n">
        <v>1</v>
      </c>
      <c r="H177" s="94" t="s">
        <v>853</v>
      </c>
      <c r="I177" s="94" t="s">
        <v>854</v>
      </c>
      <c r="J177" s="94" t="n">
        <v>20</v>
      </c>
      <c r="K177" s="94" t="s">
        <v>855</v>
      </c>
      <c r="L177" s="94" t="s">
        <v>856</v>
      </c>
      <c r="M177" s="94" t="n">
        <v>16</v>
      </c>
      <c r="N177" s="92"/>
      <c r="O177" s="92"/>
      <c r="P177" s="22"/>
      <c r="Q177" s="77"/>
      <c r="R177" s="83"/>
      <c r="S177" s="83"/>
      <c r="T177" s="83"/>
      <c r="U177" s="83"/>
      <c r="V177" s="83"/>
      <c r="W177" s="58"/>
      <c r="X177" s="58"/>
      <c r="Y177" s="58"/>
      <c r="Z177" s="58"/>
      <c r="AA177" s="58"/>
      <c r="AB177" s="58"/>
      <c r="AC177" s="58"/>
      <c r="AD177" s="58"/>
      <c r="AE177" s="58"/>
      <c r="AF177" s="58"/>
      <c r="AG177" s="58"/>
    </row>
    <row r="178" customFormat="false" ht="41.25" hidden="false" customHeight="true" outlineLevel="0" collapsed="false">
      <c r="B178" s="97" t="str">
        <f aca="false">'[1]1 lentelė'!B180</f>
        <v>3.2.3.2</v>
      </c>
      <c r="C178" s="97"/>
      <c r="D178" s="98" t="str">
        <f aca="false">'[1]1 lentelė'!D180</f>
        <v>Priemonė: Socialinio būsto fondo plėtra</v>
      </c>
      <c r="E178" s="97"/>
      <c r="F178" s="97"/>
      <c r="G178" s="97"/>
      <c r="H178" s="97"/>
      <c r="I178" s="97"/>
      <c r="J178" s="97"/>
      <c r="K178" s="97"/>
      <c r="L178" s="97"/>
      <c r="M178" s="97"/>
      <c r="N178" s="97"/>
      <c r="O178" s="97"/>
      <c r="P178" s="62"/>
      <c r="Q178" s="62"/>
      <c r="R178" s="62"/>
      <c r="S178" s="62"/>
      <c r="T178" s="62"/>
      <c r="U178" s="62"/>
      <c r="V178" s="62"/>
      <c r="W178" s="1"/>
      <c r="X178" s="58"/>
      <c r="Y178" s="58"/>
      <c r="Z178" s="58"/>
      <c r="AA178" s="58"/>
      <c r="AB178" s="58"/>
      <c r="AC178" s="58"/>
      <c r="AD178" s="58"/>
      <c r="AE178" s="58"/>
      <c r="AF178" s="58"/>
      <c r="AG178" s="58"/>
    </row>
    <row r="179" customFormat="false" ht="60" hidden="false" customHeight="true" outlineLevel="0" collapsed="false">
      <c r="B179" s="32" t="str">
        <f aca="false">'[1]1 lentelė'!B181</f>
        <v>3.2.3.2.1</v>
      </c>
      <c r="C179" s="32" t="str">
        <f aca="false">'[1]1 lentelė'!C181</f>
        <v>R094408-252600-3217</v>
      </c>
      <c r="D179" s="32" t="str">
        <f aca="false">'[1]1 lentelė'!D181</f>
        <v>Socialinio būsto fondo plėtra Ignalinos rajono savivaldybėje</v>
      </c>
      <c r="E179" s="24" t="s">
        <v>857</v>
      </c>
      <c r="F179" s="24" t="s">
        <v>858</v>
      </c>
      <c r="G179" s="24" t="n">
        <v>21</v>
      </c>
      <c r="H179" s="92"/>
      <c r="I179" s="92"/>
      <c r="J179" s="92"/>
      <c r="K179" s="92"/>
      <c r="L179" s="92"/>
      <c r="M179" s="92"/>
      <c r="N179" s="92"/>
      <c r="O179" s="92"/>
      <c r="P179" s="22"/>
      <c r="Q179" s="77"/>
      <c r="R179" s="77"/>
      <c r="S179" s="77"/>
      <c r="T179" s="77"/>
      <c r="U179" s="77"/>
      <c r="V179" s="77"/>
      <c r="W179" s="1"/>
      <c r="X179" s="58"/>
      <c r="Y179" s="58"/>
      <c r="Z179" s="58"/>
      <c r="AA179" s="58"/>
      <c r="AB179" s="58"/>
      <c r="AC179" s="58"/>
      <c r="AD179" s="58"/>
      <c r="AE179" s="58"/>
      <c r="AF179" s="58"/>
      <c r="AG179" s="58"/>
    </row>
    <row r="180" customFormat="false" ht="105" hidden="false" customHeight="true" outlineLevel="0" collapsed="false">
      <c r="B180" s="32" t="str">
        <f aca="false">'[1]1 lentelė'!B182</f>
        <v>3.2.3.2.2</v>
      </c>
      <c r="C180" s="32" t="str">
        <f aca="false">'[1]1 lentelė'!C182</f>
        <v>R094408-250000-3218</v>
      </c>
      <c r="D180" s="32" t="str">
        <f aca="false">'[1]1 lentelė'!D182</f>
        <v>Bendrabučio tipo pastato, esančio Visagine,  Kosmoso 28, patalpų pritaikymas socialinio būsto įrengimui</v>
      </c>
      <c r="E180" s="92" t="s">
        <v>857</v>
      </c>
      <c r="F180" s="92" t="s">
        <v>858</v>
      </c>
      <c r="G180" s="22" t="n">
        <v>25</v>
      </c>
      <c r="H180" s="92"/>
      <c r="I180" s="92"/>
      <c r="J180" s="92"/>
      <c r="K180" s="92"/>
      <c r="L180" s="92"/>
      <c r="M180" s="92"/>
      <c r="N180" s="92"/>
      <c r="O180" s="92"/>
      <c r="P180" s="22"/>
      <c r="Q180" s="77"/>
      <c r="R180" s="77"/>
      <c r="S180" s="77"/>
      <c r="T180" s="77"/>
      <c r="U180" s="77"/>
      <c r="V180" s="77"/>
      <c r="W180" s="1"/>
      <c r="X180" s="58"/>
      <c r="Y180" s="58"/>
      <c r="Z180" s="58"/>
      <c r="AA180" s="58"/>
      <c r="AB180" s="58"/>
      <c r="AC180" s="58"/>
      <c r="AD180" s="58"/>
      <c r="AE180" s="58"/>
      <c r="AF180" s="58"/>
      <c r="AG180" s="58"/>
    </row>
    <row r="181" customFormat="false" ht="61.5" hidden="false" customHeight="true" outlineLevel="0" collapsed="false">
      <c r="B181" s="32" t="str">
        <f aca="false">'[1]1 lentelė'!B183</f>
        <v>3.2.3.2.3</v>
      </c>
      <c r="C181" s="32" t="str">
        <f aca="false">'[1]1 lentelė'!C183</f>
        <v>R094408-250000-3219</v>
      </c>
      <c r="D181" s="32" t="str">
        <f aca="false">'[1]1 lentelė'!D183</f>
        <v>Socialinio būsto fondo plėtra Anykščių rajono savivaldybėje</v>
      </c>
      <c r="E181" s="92" t="s">
        <v>857</v>
      </c>
      <c r="F181" s="92" t="s">
        <v>858</v>
      </c>
      <c r="G181" s="24" t="n">
        <v>20</v>
      </c>
      <c r="H181" s="92"/>
      <c r="I181" s="92"/>
      <c r="J181" s="92"/>
      <c r="K181" s="92"/>
      <c r="L181" s="92"/>
      <c r="M181" s="92"/>
      <c r="N181" s="92"/>
      <c r="O181" s="92"/>
      <c r="P181" s="22"/>
      <c r="Q181" s="77"/>
      <c r="R181" s="77"/>
      <c r="S181" s="77"/>
      <c r="T181" s="77"/>
      <c r="U181" s="77"/>
      <c r="V181" s="77"/>
      <c r="W181" s="1"/>
      <c r="X181" s="58"/>
      <c r="Y181" s="58"/>
      <c r="Z181" s="58"/>
      <c r="AA181" s="58"/>
      <c r="AB181" s="58"/>
      <c r="AC181" s="58"/>
      <c r="AD181" s="58"/>
      <c r="AE181" s="58"/>
      <c r="AF181" s="58"/>
      <c r="AG181" s="58"/>
    </row>
    <row r="182" customFormat="false" ht="57" hidden="false" customHeight="true" outlineLevel="0" collapsed="false">
      <c r="B182" s="32" t="str">
        <f aca="false">'[1]1 lentelė'!B184</f>
        <v>3.2.3.2.4</v>
      </c>
      <c r="C182" s="32" t="str">
        <f aca="false">'[1]1 lentelė'!C184</f>
        <v>R094408-262500-3220</v>
      </c>
      <c r="D182" s="32" t="str">
        <f aca="false">'[1]1 lentelė'!D184</f>
        <v>Socialinio būsto fondo plėtra Molėtų rajono savivaldybėje</v>
      </c>
      <c r="E182" s="92" t="s">
        <v>857</v>
      </c>
      <c r="F182" s="92" t="s">
        <v>858</v>
      </c>
      <c r="G182" s="24" t="n">
        <v>21</v>
      </c>
      <c r="H182" s="92"/>
      <c r="I182" s="92"/>
      <c r="J182" s="92"/>
      <c r="K182" s="92"/>
      <c r="L182" s="92"/>
      <c r="M182" s="92"/>
      <c r="N182" s="92"/>
      <c r="O182" s="92"/>
      <c r="P182" s="22"/>
      <c r="Q182" s="77"/>
      <c r="R182" s="77"/>
      <c r="S182" s="77"/>
      <c r="T182" s="77"/>
      <c r="U182" s="77"/>
      <c r="V182" s="77"/>
      <c r="W182" s="1"/>
      <c r="X182" s="58"/>
      <c r="Y182" s="58"/>
      <c r="Z182" s="58"/>
      <c r="AA182" s="58"/>
      <c r="AB182" s="58"/>
      <c r="AC182" s="58"/>
      <c r="AD182" s="58"/>
      <c r="AE182" s="58"/>
      <c r="AF182" s="58"/>
      <c r="AG182" s="58"/>
    </row>
    <row r="183" customFormat="false" ht="54.75" hidden="false" customHeight="true" outlineLevel="0" collapsed="false">
      <c r="B183" s="32" t="str">
        <f aca="false">'[1]1 lentelė'!B185</f>
        <v>3.2.3.2.5</v>
      </c>
      <c r="C183" s="32" t="str">
        <f aca="false">'[1]1 lentelė'!C185</f>
        <v>R094408-260000-3221</v>
      </c>
      <c r="D183" s="32" t="str">
        <f aca="false">'[1]1 lentelė'!D185</f>
        <v>Socialinio būsto fondo plėtra Zarasų rajono savivaldybėje</v>
      </c>
      <c r="E183" s="24" t="s">
        <v>857</v>
      </c>
      <c r="F183" s="24" t="s">
        <v>858</v>
      </c>
      <c r="G183" s="24" t="n">
        <v>31</v>
      </c>
      <c r="H183" s="24"/>
      <c r="I183" s="92"/>
      <c r="J183" s="92"/>
      <c r="K183" s="92"/>
      <c r="L183" s="92"/>
      <c r="M183" s="92"/>
      <c r="N183" s="92"/>
      <c r="O183" s="92"/>
      <c r="P183" s="22"/>
      <c r="Q183" s="77"/>
      <c r="R183" s="77"/>
      <c r="S183" s="77"/>
      <c r="T183" s="77"/>
      <c r="U183" s="77"/>
      <c r="V183" s="77"/>
      <c r="W183" s="1"/>
      <c r="X183" s="58"/>
      <c r="Y183" s="58"/>
      <c r="Z183" s="58"/>
      <c r="AA183" s="58"/>
      <c r="AB183" s="58"/>
      <c r="AC183" s="58"/>
      <c r="AD183" s="58"/>
      <c r="AE183" s="58"/>
      <c r="AF183" s="58"/>
      <c r="AG183" s="58"/>
    </row>
    <row r="184" customFormat="false" ht="59.25" hidden="false" customHeight="true" outlineLevel="0" collapsed="false">
      <c r="B184" s="32" t="str">
        <f aca="false">'[1]1 lentelė'!B186</f>
        <v>3.2.3.2.6</v>
      </c>
      <c r="C184" s="32" t="str">
        <f aca="false">'[1]1 lentelė'!C186</f>
        <v>R094408-260000-3222</v>
      </c>
      <c r="D184" s="32" t="str">
        <f aca="false">'[1]1 lentelė'!D186</f>
        <v>Socialinio būsto fondo plėtra Utenos rajono savivaldybėje</v>
      </c>
      <c r="E184" s="94" t="s">
        <v>857</v>
      </c>
      <c r="F184" s="94" t="s">
        <v>858</v>
      </c>
      <c r="G184" s="94" t="n">
        <v>20</v>
      </c>
      <c r="H184" s="92"/>
      <c r="I184" s="92"/>
      <c r="J184" s="92"/>
      <c r="K184" s="92"/>
      <c r="L184" s="92"/>
      <c r="M184" s="92"/>
      <c r="N184" s="92"/>
      <c r="O184" s="92"/>
      <c r="P184" s="22"/>
      <c r="Q184" s="77"/>
      <c r="R184" s="77"/>
      <c r="S184" s="77"/>
      <c r="T184" s="77"/>
      <c r="U184" s="77"/>
      <c r="V184" s="77"/>
      <c r="W184" s="1"/>
      <c r="X184" s="58"/>
      <c r="Y184" s="58"/>
      <c r="Z184" s="58"/>
      <c r="AA184" s="58"/>
      <c r="AB184" s="58"/>
      <c r="AC184" s="58"/>
      <c r="AD184" s="58"/>
      <c r="AE184" s="58"/>
      <c r="AF184" s="58"/>
      <c r="AG184" s="58"/>
    </row>
    <row r="185" customFormat="false" ht="52.5" hidden="false" customHeight="true" outlineLevel="0" collapsed="false">
      <c r="B185" s="56" t="str">
        <f aca="false">'[1]1 lentelė'!B187</f>
        <v>3.2.4</v>
      </c>
      <c r="C185" s="56"/>
      <c r="D185" s="56" t="str">
        <f aca="false">'[1]1 lentelė'!D187</f>
        <v>Uždavinys: Plėtoti kultūros paslaugas ir infrastruktūrą</v>
      </c>
      <c r="E185" s="56"/>
      <c r="F185" s="56"/>
      <c r="G185" s="56"/>
      <c r="H185" s="55"/>
      <c r="I185" s="55"/>
      <c r="J185" s="55"/>
      <c r="K185" s="56"/>
      <c r="L185" s="56"/>
      <c r="M185" s="55"/>
      <c r="N185" s="55"/>
      <c r="O185" s="55"/>
      <c r="P185" s="47"/>
      <c r="Q185" s="47"/>
      <c r="R185" s="47"/>
      <c r="S185" s="47"/>
      <c r="T185" s="47"/>
      <c r="U185" s="47"/>
      <c r="V185" s="47"/>
      <c r="W185" s="1"/>
      <c r="X185" s="58"/>
      <c r="Y185" s="58"/>
      <c r="Z185" s="58"/>
      <c r="AA185" s="58"/>
      <c r="AB185" s="58"/>
      <c r="AC185" s="58"/>
      <c r="AD185" s="58"/>
      <c r="AE185" s="58"/>
      <c r="AF185" s="58"/>
      <c r="AG185" s="58"/>
    </row>
    <row r="186" customFormat="false" ht="66.75" hidden="false" customHeight="true" outlineLevel="0" collapsed="false">
      <c r="B186" s="97" t="str">
        <f aca="false">'[1]1 lentelė'!B188</f>
        <v>3.2.4.1</v>
      </c>
      <c r="C186" s="97"/>
      <c r="D186" s="98" t="str">
        <f aca="false">'[1]1 lentelė'!D188</f>
        <v>Priemonė: Modernizuoti savivaldybių kultūros infrastuktūrą</v>
      </c>
      <c r="E186" s="97"/>
      <c r="F186" s="97"/>
      <c r="G186" s="97"/>
      <c r="H186" s="97"/>
      <c r="I186" s="97"/>
      <c r="J186" s="97"/>
      <c r="K186" s="97"/>
      <c r="L186" s="97"/>
      <c r="M186" s="97"/>
      <c r="N186" s="97"/>
      <c r="O186" s="97"/>
      <c r="P186" s="62"/>
      <c r="Q186" s="62"/>
      <c r="R186" s="62"/>
      <c r="S186" s="62"/>
      <c r="T186" s="62"/>
      <c r="U186" s="62"/>
      <c r="V186" s="62"/>
      <c r="W186" s="1"/>
      <c r="X186" s="58"/>
      <c r="Y186" s="58"/>
      <c r="Z186" s="58"/>
      <c r="AA186" s="58"/>
      <c r="AB186" s="58"/>
      <c r="AC186" s="58"/>
      <c r="AD186" s="58"/>
      <c r="AE186" s="58"/>
      <c r="AF186" s="58"/>
      <c r="AG186" s="58"/>
    </row>
    <row r="187" customFormat="false" ht="114" hidden="false" customHeight="true" outlineLevel="0" collapsed="false">
      <c r="B187" s="32" t="str">
        <f aca="false">'[1]1 lentelė'!B189</f>
        <v>3.2.4.1.1</v>
      </c>
      <c r="C187" s="32" t="str">
        <f aca="false">'[1]1 lentelė'!C189</f>
        <v>R093305-330000-3223</v>
      </c>
      <c r="D187" s="32" t="str">
        <f aca="false">'[1]1 lentelė'!D189</f>
        <v>Ignalinos rajono savivaldybės viešosios bibliotekos infrastruktūros pritaikymas vietos bendruomenės poreikiams </v>
      </c>
      <c r="E187" s="94" t="s">
        <v>859</v>
      </c>
      <c r="F187" s="94" t="s">
        <v>860</v>
      </c>
      <c r="G187" s="94" t="n">
        <v>1</v>
      </c>
      <c r="H187" s="92"/>
      <c r="I187" s="92"/>
      <c r="J187" s="92"/>
      <c r="K187" s="92"/>
      <c r="L187" s="92"/>
      <c r="M187" s="92"/>
      <c r="N187" s="92"/>
      <c r="O187" s="92"/>
      <c r="P187" s="22"/>
      <c r="Q187" s="77"/>
      <c r="R187" s="77"/>
      <c r="S187" s="77"/>
      <c r="T187" s="77"/>
      <c r="U187" s="77"/>
      <c r="V187" s="77"/>
      <c r="W187" s="1"/>
      <c r="X187" s="58"/>
      <c r="Y187" s="58"/>
      <c r="Z187" s="58"/>
      <c r="AA187" s="58"/>
      <c r="AB187" s="58"/>
      <c r="AC187" s="58"/>
      <c r="AD187" s="58"/>
      <c r="AE187" s="58"/>
      <c r="AF187" s="58"/>
      <c r="AG187" s="58"/>
    </row>
    <row r="188" customFormat="false" ht="67.5" hidden="false" customHeight="true" outlineLevel="0" collapsed="false">
      <c r="B188" s="32" t="str">
        <f aca="false">'[1]1 lentelė'!B190</f>
        <v>3.2.4.1.2</v>
      </c>
      <c r="C188" s="32" t="str">
        <f aca="false">'[1]1 lentelė'!C190</f>
        <v>R093305-334300-3224</v>
      </c>
      <c r="D188" s="32" t="str">
        <f aca="false">'[1]1 lentelė'!D190</f>
        <v>Renginių infrastruktūros atnaujinimas Zarasų miesto Didžiojoje saloje</v>
      </c>
      <c r="E188" s="94" t="s">
        <v>859</v>
      </c>
      <c r="F188" s="94" t="s">
        <v>860</v>
      </c>
      <c r="G188" s="94" t="n">
        <v>1</v>
      </c>
      <c r="H188" s="92"/>
      <c r="I188" s="92"/>
      <c r="J188" s="92"/>
      <c r="K188" s="92"/>
      <c r="L188" s="92"/>
      <c r="M188" s="92"/>
      <c r="N188" s="92"/>
      <c r="O188" s="92"/>
      <c r="P188" s="22"/>
      <c r="Q188" s="77"/>
      <c r="R188" s="77"/>
      <c r="S188" s="77"/>
      <c r="T188" s="77"/>
      <c r="U188" s="77"/>
      <c r="V188" s="77"/>
      <c r="W188" s="1"/>
      <c r="X188" s="58"/>
      <c r="Y188" s="58"/>
      <c r="Z188" s="58"/>
      <c r="AA188" s="58"/>
      <c r="AB188" s="58"/>
      <c r="AC188" s="58"/>
      <c r="AD188" s="58"/>
      <c r="AE188" s="58"/>
      <c r="AF188" s="58"/>
      <c r="AG188" s="58"/>
    </row>
    <row r="189" customFormat="false" ht="90.75" hidden="false" customHeight="true" outlineLevel="0" collapsed="false">
      <c r="B189" s="32" t="str">
        <f aca="false">'[1]1 lentelė'!B191</f>
        <v>3.2.4.1.3</v>
      </c>
      <c r="C189" s="32" t="str">
        <f aca="false">'[1]1 lentelė'!C191</f>
        <v>R093305-330000-3225</v>
      </c>
      <c r="D189" s="32" t="str">
        <f aca="false">'[1]1 lentelė'!D191</f>
        <v>Molėtų miesto laisvalaikio ir pramogų infrastruktūros atnaujinimas ir plėtra Labanoro g. 1b, Molėtai</v>
      </c>
      <c r="E189" s="94" t="s">
        <v>859</v>
      </c>
      <c r="F189" s="94" t="s">
        <v>860</v>
      </c>
      <c r="G189" s="94" t="n">
        <v>1</v>
      </c>
      <c r="H189" s="92"/>
      <c r="I189" s="92"/>
      <c r="J189" s="92"/>
      <c r="K189" s="92"/>
      <c r="L189" s="92"/>
      <c r="M189" s="92"/>
      <c r="N189" s="92"/>
      <c r="O189" s="92"/>
      <c r="P189" s="22"/>
      <c r="Q189" s="77"/>
      <c r="R189" s="77"/>
      <c r="S189" s="77"/>
      <c r="T189" s="77"/>
      <c r="U189" s="77"/>
      <c r="V189" s="77"/>
      <c r="W189" s="1"/>
      <c r="X189" s="58"/>
      <c r="Y189" s="58"/>
      <c r="Z189" s="58"/>
      <c r="AA189" s="58"/>
      <c r="AB189" s="58"/>
      <c r="AC189" s="58"/>
      <c r="AD189" s="58"/>
      <c r="AE189" s="58"/>
      <c r="AF189" s="58"/>
      <c r="AG189" s="58"/>
    </row>
    <row r="190" customFormat="false" ht="178.5" hidden="false" customHeight="true" outlineLevel="0" collapsed="false">
      <c r="B190" s="32" t="str">
        <f aca="false">'[1]1 lentelė'!B192</f>
        <v>3.2.4.1.4</v>
      </c>
      <c r="C190" s="32" t="str">
        <f aca="false">'[1]1 lentelė'!C192</f>
        <v>R093305-330000-3226</v>
      </c>
      <c r="D190" s="32" t="str">
        <f aca="false">'[1]1 lentelė'!D192</f>
        <v>Buvusios Sedulinos mokyklos pastato pritaikymas Visagino kultūros centro ir bendruomenės reikmėms, įrengiant Kultūros, turizmo ir kūrybinio verslo miestą po vienu stogu.</v>
      </c>
      <c r="E190" s="94" t="s">
        <v>859</v>
      </c>
      <c r="F190" s="94" t="s">
        <v>860</v>
      </c>
      <c r="G190" s="94" t="n">
        <v>1</v>
      </c>
      <c r="H190" s="92"/>
      <c r="I190" s="92"/>
      <c r="J190" s="92"/>
      <c r="K190" s="92"/>
      <c r="L190" s="92"/>
      <c r="M190" s="92"/>
      <c r="N190" s="92"/>
      <c r="O190" s="92"/>
      <c r="P190" s="22"/>
      <c r="Q190" s="77"/>
      <c r="R190" s="77"/>
      <c r="S190" s="77"/>
      <c r="T190" s="77"/>
      <c r="U190" s="77"/>
      <c r="V190" s="77"/>
      <c r="W190" s="1"/>
      <c r="X190" s="58"/>
      <c r="Y190" s="58"/>
      <c r="Z190" s="58"/>
      <c r="AA190" s="58"/>
      <c r="AB190" s="58"/>
      <c r="AC190" s="58"/>
      <c r="AD190" s="58"/>
      <c r="AE190" s="58"/>
      <c r="AF190" s="58"/>
      <c r="AG190" s="58"/>
    </row>
    <row r="191" customFormat="false" ht="78" hidden="false" customHeight="true" outlineLevel="0" collapsed="false">
      <c r="B191" s="32" t="str">
        <f aca="false">'[1]1 lentelė'!B193</f>
        <v>3.2.4.1.5</v>
      </c>
      <c r="C191" s="32" t="str">
        <f aca="false">'[1]1 lentelė'!C193</f>
        <v>R093305-330000-3227</v>
      </c>
      <c r="D191" s="32" t="str">
        <f aca="false">'[1]1 lentelė'!D193</f>
        <v>Lietuvos etnokosmologijos muziejaus paslaugų plėtros baigiamasis etapas</v>
      </c>
      <c r="E191" s="94" t="s">
        <v>859</v>
      </c>
      <c r="F191" s="94" t="s">
        <v>860</v>
      </c>
      <c r="G191" s="94" t="n">
        <v>1</v>
      </c>
      <c r="H191" s="92"/>
      <c r="I191" s="92"/>
      <c r="J191" s="92"/>
      <c r="K191" s="92"/>
      <c r="L191" s="92"/>
      <c r="M191" s="92"/>
      <c r="N191" s="92"/>
      <c r="O191" s="92"/>
      <c r="P191" s="22"/>
      <c r="Q191" s="77"/>
      <c r="R191" s="77"/>
      <c r="S191" s="77"/>
      <c r="T191" s="77"/>
      <c r="U191" s="77"/>
      <c r="V191" s="77"/>
      <c r="W191" s="1"/>
      <c r="X191" s="58"/>
      <c r="Y191" s="58"/>
      <c r="Z191" s="58"/>
      <c r="AA191" s="58"/>
      <c r="AB191" s="58"/>
      <c r="AC191" s="58"/>
      <c r="AD191" s="58"/>
      <c r="AE191" s="58"/>
      <c r="AF191" s="58"/>
      <c r="AG191" s="58"/>
    </row>
    <row r="192" customFormat="false" ht="63" hidden="false" customHeight="true" outlineLevel="0" collapsed="false">
      <c r="B192" s="32" t="str">
        <f aca="false">'[1]1 lentelė'!B194</f>
        <v>3.2.4.1.6</v>
      </c>
      <c r="C192" s="32" t="str">
        <f aca="false">'[1]1 lentelė'!C194</f>
        <v>R093305-330000-3228</v>
      </c>
      <c r="D192" s="32" t="str">
        <f aca="false">'[1]1 lentelė'!D194</f>
        <v>Utenos A. ir M. Miškinių viešosios bibliotekos modernizavimas</v>
      </c>
      <c r="E192" s="94" t="s">
        <v>859</v>
      </c>
      <c r="F192" s="94" t="s">
        <v>860</v>
      </c>
      <c r="G192" s="94" t="n">
        <v>1</v>
      </c>
      <c r="H192" s="92"/>
      <c r="I192" s="92"/>
      <c r="J192" s="92"/>
      <c r="K192" s="92"/>
      <c r="L192" s="92"/>
      <c r="M192" s="92"/>
      <c r="N192" s="92"/>
      <c r="O192" s="92"/>
      <c r="P192" s="22"/>
      <c r="Q192" s="77"/>
      <c r="R192" s="77"/>
      <c r="S192" s="77"/>
      <c r="T192" s="77"/>
      <c r="U192" s="77"/>
      <c r="V192" s="77"/>
      <c r="W192" s="1"/>
      <c r="X192" s="58"/>
      <c r="Y192" s="58"/>
      <c r="Z192" s="58"/>
      <c r="AA192" s="58"/>
      <c r="AB192" s="58"/>
      <c r="AC192" s="58"/>
      <c r="AD192" s="58"/>
      <c r="AE192" s="58"/>
      <c r="AF192" s="58"/>
      <c r="AG192" s="58"/>
    </row>
    <row r="193" customFormat="false" ht="45" hidden="false" customHeight="true" outlineLevel="0" collapsed="false">
      <c r="B193" s="56" t="str">
        <f aca="false">'[1]1 lentelė'!B195</f>
        <v>3.2.5</v>
      </c>
      <c r="C193" s="56"/>
      <c r="D193" s="56" t="str">
        <f aca="false">'[1]1 lentelė'!D195</f>
        <v>Uždavinys: Gerinti viešąjį valdymą</v>
      </c>
      <c r="E193" s="56"/>
      <c r="F193" s="55"/>
      <c r="G193" s="55"/>
      <c r="H193" s="56"/>
      <c r="I193" s="56"/>
      <c r="J193" s="55"/>
      <c r="K193" s="55"/>
      <c r="L193" s="56"/>
      <c r="M193" s="56"/>
      <c r="N193" s="55"/>
      <c r="O193" s="55"/>
      <c r="P193" s="47"/>
      <c r="Q193" s="47"/>
      <c r="R193" s="47"/>
      <c r="S193" s="47"/>
      <c r="T193" s="47"/>
      <c r="U193" s="47"/>
      <c r="V193" s="47"/>
      <c r="W193" s="1"/>
      <c r="X193" s="1"/>
      <c r="Y193" s="1"/>
    </row>
    <row r="194" customFormat="false" ht="95.25" hidden="false" customHeight="true" outlineLevel="0" collapsed="false">
      <c r="B194" s="97" t="str">
        <f aca="false">'[1]1 lentelė'!B196</f>
        <v>3.2.5.1</v>
      </c>
      <c r="C194" s="97"/>
      <c r="D194" s="98" t="str">
        <f aca="false">'[1]1 lentelė'!D196</f>
        <v>Priemonė: Paslaugų ir asmenų aptarnavimo kokybės gerinimas savivaldybėse</v>
      </c>
      <c r="E194" s="97"/>
      <c r="F194" s="97"/>
      <c r="G194" s="97"/>
      <c r="H194" s="97"/>
      <c r="I194" s="97"/>
      <c r="J194" s="97"/>
      <c r="K194" s="97"/>
      <c r="L194" s="97"/>
      <c r="M194" s="97"/>
      <c r="N194" s="97"/>
      <c r="O194" s="97"/>
      <c r="P194" s="62"/>
      <c r="Q194" s="62"/>
      <c r="R194" s="62"/>
      <c r="S194" s="62"/>
      <c r="T194" s="62"/>
      <c r="U194" s="62"/>
      <c r="V194" s="62"/>
      <c r="W194" s="1"/>
      <c r="X194" s="1"/>
      <c r="Y194" s="1"/>
    </row>
    <row r="195" customFormat="false" ht="270" hidden="false" customHeight="true" outlineLevel="0" collapsed="false">
      <c r="B195" s="32" t="str">
        <f aca="false">'[1]1 lentelė'!B197</f>
        <v>3.2.5.1.1</v>
      </c>
      <c r="C195" s="32" t="str">
        <f aca="false">'[1]1 lentelė'!C197</f>
        <v>R099920-490000-3229</v>
      </c>
      <c r="D195" s="32" t="str">
        <f aca="false">'[1]1 lentelė'!D197</f>
        <v>Paslaugų ir asmenų aptarnavimo kokybės gerinimas Visagino  savivaldybėje</v>
      </c>
      <c r="E195" s="94" t="s">
        <v>861</v>
      </c>
      <c r="F195" s="94" t="s">
        <v>862</v>
      </c>
      <c r="G195" s="24" t="n">
        <v>1</v>
      </c>
      <c r="H195" s="94" t="s">
        <v>863</v>
      </c>
      <c r="I195" s="94" t="s">
        <v>864</v>
      </c>
      <c r="J195" s="24" t="n">
        <v>75</v>
      </c>
      <c r="K195" s="94" t="s">
        <v>865</v>
      </c>
      <c r="L195" s="94" t="s">
        <v>866</v>
      </c>
      <c r="M195" s="94" t="n">
        <v>1</v>
      </c>
      <c r="N195" s="24"/>
      <c r="O195" s="24"/>
      <c r="P195" s="24"/>
      <c r="Q195" s="79"/>
      <c r="R195" s="79"/>
      <c r="S195" s="79"/>
      <c r="T195" s="79"/>
      <c r="U195" s="79"/>
      <c r="V195" s="79"/>
      <c r="W195" s="26"/>
      <c r="X195" s="26"/>
      <c r="Y195" s="26"/>
    </row>
    <row r="196" customFormat="false" ht="271.5" hidden="false" customHeight="true" outlineLevel="0" collapsed="false">
      <c r="B196" s="32" t="str">
        <f aca="false">'[1]1 lentelė'!B198</f>
        <v>3.2.5.1.2</v>
      </c>
      <c r="C196" s="32" t="str">
        <f aca="false">'[1]1 lentelė'!C198</f>
        <v>R099920-490000-3230</v>
      </c>
      <c r="D196" s="32" t="str">
        <f aca="false">'[1]1 lentelė'!D198</f>
        <v>Paslaugų ir asmenų aptarnavimo kokybės gerinimas Molėtų rajono savivaldybėje</v>
      </c>
      <c r="E196" s="94" t="s">
        <v>861</v>
      </c>
      <c r="F196" s="94" t="s">
        <v>862</v>
      </c>
      <c r="G196" s="94" t="n">
        <v>1</v>
      </c>
      <c r="H196" s="94" t="s">
        <v>863</v>
      </c>
      <c r="I196" s="94" t="s">
        <v>864</v>
      </c>
      <c r="J196" s="24" t="n">
        <v>40</v>
      </c>
      <c r="K196" s="112"/>
      <c r="L196" s="112"/>
      <c r="M196" s="41"/>
      <c r="N196" s="41"/>
      <c r="O196" s="41"/>
      <c r="P196" s="41"/>
      <c r="Q196" s="79"/>
      <c r="R196" s="79"/>
      <c r="S196" s="79"/>
      <c r="T196" s="79"/>
      <c r="U196" s="79"/>
      <c r="V196" s="79"/>
      <c r="W196" s="26"/>
      <c r="X196" s="26"/>
      <c r="Y196" s="26"/>
    </row>
    <row r="197" customFormat="false" ht="293.25" hidden="false" customHeight="false" outlineLevel="0" collapsed="false">
      <c r="B197" s="32" t="str">
        <f aca="false">'[1]1 lentelė'!B199</f>
        <v> 3.2.5.1.3</v>
      </c>
      <c r="C197" s="32" t="str">
        <f aca="false">'[1]1 lentelė'!C199</f>
        <v>R099920-490000-3231</v>
      </c>
      <c r="D197" s="32" t="str">
        <f aca="false">'[1]1 lentelė'!D199</f>
        <v>Paslaugų ir asmenų aptarnavimo kokybės gerinimas Zarasų rajono savivaldybėje</v>
      </c>
      <c r="E197" s="94" t="s">
        <v>861</v>
      </c>
      <c r="F197" s="94" t="s">
        <v>862</v>
      </c>
      <c r="G197" s="94" t="n">
        <v>13</v>
      </c>
      <c r="H197" s="94" t="s">
        <v>863</v>
      </c>
      <c r="I197" s="94" t="s">
        <v>864</v>
      </c>
      <c r="J197" s="94" t="n">
        <v>25</v>
      </c>
      <c r="K197" s="94" t="s">
        <v>865</v>
      </c>
      <c r="L197" s="94" t="s">
        <v>866</v>
      </c>
      <c r="M197" s="94" t="n">
        <v>1</v>
      </c>
      <c r="N197" s="41"/>
      <c r="O197" s="41"/>
      <c r="P197" s="41"/>
      <c r="Q197" s="79"/>
      <c r="R197" s="79"/>
      <c r="S197" s="79"/>
      <c r="T197" s="79"/>
      <c r="U197" s="79"/>
      <c r="V197" s="79"/>
      <c r="W197" s="26"/>
      <c r="X197" s="26"/>
      <c r="Y197" s="26"/>
    </row>
    <row r="198" customFormat="false" ht="269.25" hidden="false" customHeight="true" outlineLevel="0" collapsed="false">
      <c r="B198" s="32" t="str">
        <f aca="false">'[1]1 lentelė'!B200</f>
        <v>3.2.5.1.4</v>
      </c>
      <c r="C198" s="32" t="str">
        <f aca="false">'[1]1 lentelė'!C200</f>
        <v>R099920-490000-3232</v>
      </c>
      <c r="D198" s="32" t="str">
        <f aca="false">'[1]1 lentelė'!D200</f>
        <v>Paslaugų ir asmenų aptarnavimo kokybės gerinimas Utenos rajono savivaldybėje, I etapas</v>
      </c>
      <c r="E198" s="94" t="s">
        <v>861</v>
      </c>
      <c r="F198" s="94" t="s">
        <v>862</v>
      </c>
      <c r="G198" s="94" t="n">
        <v>3</v>
      </c>
      <c r="H198" s="94" t="s">
        <v>863</v>
      </c>
      <c r="I198" s="94" t="s">
        <v>867</v>
      </c>
      <c r="J198" s="94" t="n">
        <v>15</v>
      </c>
      <c r="K198" s="94" t="s">
        <v>306</v>
      </c>
      <c r="L198" s="94"/>
      <c r="M198" s="94"/>
      <c r="N198" s="41"/>
      <c r="O198" s="41"/>
      <c r="P198" s="41"/>
      <c r="Q198" s="79"/>
      <c r="R198" s="79"/>
      <c r="S198" s="79"/>
      <c r="T198" s="79"/>
      <c r="U198" s="79"/>
      <c r="V198" s="79"/>
      <c r="W198" s="26"/>
      <c r="X198" s="26"/>
      <c r="Y198" s="26"/>
    </row>
    <row r="199" customFormat="false" ht="268.5" hidden="false" customHeight="true" outlineLevel="0" collapsed="false">
      <c r="B199" s="32" t="str">
        <f aca="false">'[1]1 lentelė'!B201</f>
        <v> 3.2.5.1.5</v>
      </c>
      <c r="C199" s="32" t="str">
        <f aca="false">'[1]1 lentelė'!C201</f>
        <v>R099920-490000-3233</v>
      </c>
      <c r="D199" s="32" t="str">
        <f aca="false">'[1]1 lentelė'!D201</f>
        <v>Paslaugų ir asmenų aptarnavimo kokybės gerinimas Anykščių savivaldybėje</v>
      </c>
      <c r="E199" s="94" t="s">
        <v>861</v>
      </c>
      <c r="F199" s="94" t="s">
        <v>862</v>
      </c>
      <c r="G199" s="94" t="n">
        <v>2</v>
      </c>
      <c r="H199" s="94" t="s">
        <v>863</v>
      </c>
      <c r="I199" s="94" t="s">
        <v>867</v>
      </c>
      <c r="J199" s="24" t="n">
        <v>36</v>
      </c>
      <c r="K199" s="94" t="s">
        <v>865</v>
      </c>
      <c r="L199" s="94" t="s">
        <v>866</v>
      </c>
      <c r="M199" s="94" t="n">
        <v>1</v>
      </c>
      <c r="N199" s="41"/>
      <c r="O199" s="41"/>
      <c r="P199" s="41"/>
      <c r="Q199" s="79"/>
      <c r="R199" s="79"/>
      <c r="S199" s="79"/>
      <c r="T199" s="79"/>
      <c r="U199" s="79"/>
      <c r="V199" s="79"/>
      <c r="W199" s="26"/>
      <c r="X199" s="26"/>
      <c r="Y199" s="26"/>
    </row>
    <row r="200" customFormat="false" ht="293.25" hidden="false" customHeight="false" outlineLevel="0" collapsed="false">
      <c r="B200" s="32" t="str">
        <f aca="false">'[1]1 lentelė'!B202</f>
        <v> 3.2.5.1.6</v>
      </c>
      <c r="C200" s="32" t="str">
        <f aca="false">'[1]1 lentelė'!C202</f>
        <v>R099920-490000-3234</v>
      </c>
      <c r="D200" s="32" t="str">
        <f aca="false">'[1]1 lentelė'!D202</f>
        <v>Paslaugų ir asmenų aptarnavimo kokybės gerinimas Ignalinos rajono savivaldybėje</v>
      </c>
      <c r="E200" s="94" t="s">
        <v>861</v>
      </c>
      <c r="F200" s="94" t="s">
        <v>862</v>
      </c>
      <c r="G200" s="94" t="n">
        <v>2</v>
      </c>
      <c r="H200" s="94" t="s">
        <v>863</v>
      </c>
      <c r="I200" s="94" t="s">
        <v>867</v>
      </c>
      <c r="J200" s="24" t="n">
        <v>85</v>
      </c>
      <c r="K200" s="24" t="s">
        <v>865</v>
      </c>
      <c r="L200" s="24" t="s">
        <v>866</v>
      </c>
      <c r="M200" s="24" t="n">
        <v>1</v>
      </c>
      <c r="N200" s="24"/>
      <c r="O200" s="24"/>
      <c r="P200" s="24"/>
      <c r="Q200" s="24"/>
      <c r="R200" s="24"/>
      <c r="S200" s="24"/>
      <c r="T200" s="79"/>
      <c r="U200" s="79"/>
      <c r="V200" s="79"/>
      <c r="W200" s="26"/>
      <c r="X200" s="26"/>
      <c r="Y200" s="26"/>
    </row>
    <row r="201" customFormat="false" ht="293.25" hidden="false" customHeight="false" outlineLevel="0" collapsed="false">
      <c r="B201" s="32" t="str">
        <f aca="false">'[1]1 lentelė'!B203</f>
        <v>3.2.5.1.8</v>
      </c>
      <c r="C201" s="32" t="str">
        <f aca="false">'[1]1 lentelė'!C203</f>
        <v>R099920-490000-3236</v>
      </c>
      <c r="D201" s="32" t="str">
        <f aca="false">'[1]1 lentelė'!D203</f>
        <v>Paslaugų ir asmenų aptarnavimo kokybės gerinimas Utenos rajono seniūnijose</v>
      </c>
      <c r="E201" s="24" t="s">
        <v>861</v>
      </c>
      <c r="F201" s="22" t="s">
        <v>862</v>
      </c>
      <c r="G201" s="22" t="n">
        <v>10</v>
      </c>
      <c r="H201" s="24" t="s">
        <v>863</v>
      </c>
      <c r="I201" s="24" t="s">
        <v>867</v>
      </c>
      <c r="J201" s="22" t="n">
        <v>20</v>
      </c>
      <c r="K201" s="42"/>
      <c r="L201" s="42"/>
      <c r="M201" s="42"/>
      <c r="N201" s="42"/>
      <c r="O201" s="42"/>
      <c r="P201" s="42"/>
      <c r="Q201" s="91"/>
      <c r="R201" s="91"/>
      <c r="S201" s="91"/>
      <c r="T201" s="91"/>
      <c r="U201" s="91"/>
      <c r="V201" s="91"/>
      <c r="W201" s="1"/>
      <c r="X201" s="1"/>
      <c r="Y201" s="1"/>
    </row>
    <row r="202" s="68" customFormat="true" ht="15" hidden="false" customHeight="false" outlineLevel="0" collapsed="false">
      <c r="B202" s="69"/>
      <c r="P202" s="70"/>
      <c r="Q202" s="70"/>
      <c r="R202" s="70"/>
      <c r="S202" s="70"/>
    </row>
    <row r="204" customFormat="false" ht="36.75" hidden="false" customHeight="true" outlineLevel="0" collapsed="false"/>
    <row r="205" customFormat="false" ht="36.75" hidden="false" customHeight="true" outlineLevel="0" collapsed="false"/>
    <row r="206" customFormat="false" ht="36.75" hidden="false" customHeight="true" outlineLevel="0" collapsed="false"/>
    <row r="207" customFormat="false" ht="36.75" hidden="false" customHeight="true" outlineLevel="0" collapsed="false"/>
    <row r="208" customFormat="false" ht="36.75" hidden="false" customHeight="true" outlineLevel="0" collapsed="false"/>
    <row r="209" customFormat="false" ht="15" hidden="true" customHeight="false" outlineLevel="0" collapsed="false">
      <c r="B209" s="0" t="s">
        <v>715</v>
      </c>
      <c r="G209" s="113" t="n">
        <f aca="false">SUBTOTAL(9,G9:G199)</f>
        <v>1033599.856</v>
      </c>
      <c r="H209" s="113"/>
      <c r="I209" s="113"/>
      <c r="J209" s="113" t="n">
        <f aca="false">SUBTOTAL(9,J9:J199)</f>
        <v>13959.718</v>
      </c>
      <c r="K209" s="113"/>
      <c r="L209" s="113"/>
      <c r="M209" s="113" t="n">
        <f aca="false">SUBTOTAL(9,M9:M199)</f>
        <v>3440.276</v>
      </c>
      <c r="N209" s="113"/>
      <c r="O209" s="113"/>
      <c r="P209" s="113" t="n">
        <f aca="false">SUBTOTAL(9,P9:P199)</f>
        <v>1423.74</v>
      </c>
      <c r="Q209" s="113"/>
      <c r="R209" s="113"/>
      <c r="S209" s="113" t="n">
        <f aca="false">SUBTOTAL(9,S9:S199)</f>
        <v>1123</v>
      </c>
      <c r="T209" s="113"/>
      <c r="U209" s="113"/>
      <c r="V209" s="113" t="n">
        <f aca="false">SUBTOTAL(9,V9:V199)</f>
        <v>2221</v>
      </c>
    </row>
  </sheetData>
  <autoFilter ref="E8:V199"/>
  <mergeCells count="4">
    <mergeCell ref="B7:B8"/>
    <mergeCell ref="C7:C8"/>
    <mergeCell ref="D7:D8"/>
    <mergeCell ref="E7:V7"/>
  </mergeCells>
  <printOptions headings="false" gridLines="false" gridLinesSet="true" horizontalCentered="false" verticalCentered="false"/>
  <pageMargins left="0.25" right="0.25" top="0.75" bottom="0.75" header="0.511805555555555" footer="0.511805555555555"/>
  <pageSetup paperSize="8"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U2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8" topLeftCell="A9" activePane="bottomLeft" state="frozen"/>
      <selection pane="topLeft" activeCell="A1" activeCellId="0" sqref="A1"/>
      <selection pane="bottomLeft" activeCell="A8" activeCellId="0" sqref="8:202"/>
    </sheetView>
  </sheetViews>
  <sheetFormatPr defaultColWidth="9.15625" defaultRowHeight="15.75" zeroHeight="false" outlineLevelRow="0" outlineLevelCol="0"/>
  <cols>
    <col collapsed="false" customWidth="true" hidden="false" outlineLevel="0" max="1" min="1" style="0" width="4.43"/>
    <col collapsed="false" customWidth="true" hidden="false" outlineLevel="0" max="2" min="2" style="0" width="9.42"/>
    <col collapsed="false" customWidth="true" hidden="false" outlineLevel="0" max="4" min="4" style="0" width="27.99"/>
    <col collapsed="false" customWidth="true" hidden="false" outlineLevel="0" max="5" min="5" style="114" width="52"/>
  </cols>
  <sheetData>
    <row r="1" customFormat="false" ht="15.75" hidden="false" customHeight="true" outlineLevel="0" collapsed="false">
      <c r="C1" s="1"/>
      <c r="D1" s="1"/>
      <c r="E1" s="3" t="s">
        <v>0</v>
      </c>
      <c r="F1" s="2"/>
      <c r="G1" s="2"/>
    </row>
    <row r="2" customFormat="false" ht="15.75" hidden="false" customHeight="false" outlineLevel="0" collapsed="false">
      <c r="C2" s="1"/>
      <c r="D2" s="1"/>
      <c r="E2" s="5" t="s">
        <v>1</v>
      </c>
      <c r="F2" s="4"/>
      <c r="G2" s="4"/>
    </row>
    <row r="3" customFormat="false" ht="15.75" hidden="false" customHeight="false" outlineLevel="0" collapsed="false">
      <c r="C3" s="1"/>
      <c r="D3" s="1"/>
      <c r="E3" s="5" t="s">
        <v>2</v>
      </c>
      <c r="F3" s="4"/>
      <c r="G3" s="4"/>
    </row>
    <row r="4" customFormat="false" ht="15.75" hidden="false" customHeight="false" outlineLevel="0" collapsed="false">
      <c r="C4" s="1"/>
      <c r="D4" s="1"/>
      <c r="F4" s="1"/>
      <c r="G4" s="1"/>
    </row>
    <row r="5" customFormat="false" ht="15.75" hidden="false" customHeight="false" outlineLevel="0" collapsed="false">
      <c r="B5" s="6" t="s">
        <v>3</v>
      </c>
      <c r="D5" s="1"/>
      <c r="E5" s="1"/>
      <c r="F5" s="1"/>
      <c r="G5" s="1"/>
      <c r="H5" s="1"/>
      <c r="I5" s="1"/>
      <c r="K5" s="4"/>
      <c r="L5" s="4"/>
      <c r="M5" s="4"/>
      <c r="O5" s="4"/>
      <c r="P5" s="4"/>
      <c r="Q5" s="4"/>
    </row>
    <row r="6" customFormat="false" ht="15.75" hidden="false" customHeight="false" outlineLevel="0" collapsed="false">
      <c r="B6" s="6"/>
      <c r="D6" s="1"/>
      <c r="E6" s="1"/>
      <c r="F6" s="1"/>
      <c r="G6" s="1"/>
      <c r="H6" s="1"/>
      <c r="I6" s="1"/>
      <c r="K6" s="4"/>
      <c r="L6" s="4"/>
      <c r="M6" s="4"/>
      <c r="O6" s="4"/>
      <c r="P6" s="4"/>
      <c r="Q6" s="4"/>
    </row>
    <row r="7" customFormat="false" ht="15.75" hidden="false" customHeight="false" outlineLevel="0" collapsed="false">
      <c r="B7" s="7" t="s">
        <v>868</v>
      </c>
      <c r="D7" s="1"/>
      <c r="F7" s="1"/>
      <c r="G7" s="1"/>
    </row>
    <row r="8" customFormat="false" ht="30" hidden="false" customHeight="true" outlineLevel="0" collapsed="false">
      <c r="B8" s="72" t="s">
        <v>8</v>
      </c>
      <c r="C8" s="8" t="s">
        <v>717</v>
      </c>
      <c r="D8" s="8" t="s">
        <v>10</v>
      </c>
      <c r="E8" s="8" t="s">
        <v>869</v>
      </c>
      <c r="F8" s="1"/>
    </row>
    <row r="9" customFormat="false" ht="24" hidden="false" customHeight="true" outlineLevel="0" collapsed="false">
      <c r="B9" s="13" t="s">
        <v>26</v>
      </c>
      <c r="C9" s="13"/>
      <c r="D9" s="13" t="s">
        <v>27</v>
      </c>
      <c r="E9" s="115"/>
      <c r="F9" s="1"/>
    </row>
    <row r="10" customFormat="false" ht="89.25" hidden="false" customHeight="false" outlineLevel="0" collapsed="false">
      <c r="B10" s="15" t="s">
        <v>28</v>
      </c>
      <c r="C10" s="15"/>
      <c r="D10" s="15" t="s">
        <v>29</v>
      </c>
      <c r="E10" s="15"/>
      <c r="F10" s="1"/>
    </row>
    <row r="11" customFormat="false" ht="51" hidden="false" customHeight="false" outlineLevel="0" collapsed="false">
      <c r="B11" s="16" t="s">
        <v>30</v>
      </c>
      <c r="C11" s="17"/>
      <c r="D11" s="17" t="s">
        <v>31</v>
      </c>
      <c r="E11" s="17"/>
      <c r="F11" s="1"/>
    </row>
    <row r="12" customFormat="false" ht="25.5" hidden="false" customHeight="false" outlineLevel="0" collapsed="false">
      <c r="B12" s="18" t="s">
        <v>32</v>
      </c>
      <c r="C12" s="18"/>
      <c r="D12" s="18" t="s">
        <v>33</v>
      </c>
      <c r="E12" s="18"/>
      <c r="F12" s="1"/>
    </row>
    <row r="13" customFormat="false" ht="264" hidden="false" customHeight="false" outlineLevel="0" collapsed="false">
      <c r="B13" s="32" t="str">
        <f aca="false">'[3]1 lentelė'!B13</f>
        <v>1.1.1.1.1</v>
      </c>
      <c r="C13" s="32" t="str">
        <f aca="false">'[3]1 lentelė'!C13</f>
        <v>R099905-342900-1101</v>
      </c>
      <c r="D13" s="32" t="str">
        <f aca="false">'[3]1 lentelė'!D13</f>
        <v>Anykščių miesto viešųjų erdvių sistemos pertvarkymas (I etapas)</v>
      </c>
      <c r="E13" s="116" t="s">
        <v>870</v>
      </c>
      <c r="F13" s="1"/>
    </row>
    <row r="14" customFormat="false" ht="216" hidden="false" customHeight="false" outlineLevel="0" collapsed="false">
      <c r="B14" s="32" t="str">
        <f aca="false">'[3]1 lentelė'!B14</f>
        <v>1.1.1.1.2</v>
      </c>
      <c r="C14" s="32" t="str">
        <f aca="false">'[3]1 lentelė'!C14</f>
        <v>R099905-280000-1102</v>
      </c>
      <c r="D14" s="32" t="str">
        <f aca="false">'[3]1 lentelė'!D14</f>
        <v>Anykščių miesto viešųjų erdvių sistemos pertvarkymas (II etapas) </v>
      </c>
      <c r="E14" s="116" t="s">
        <v>871</v>
      </c>
      <c r="F14" s="1"/>
    </row>
    <row r="15" customFormat="false" ht="255" hidden="false" customHeight="true" outlineLevel="0" collapsed="false">
      <c r="B15" s="32" t="str">
        <f aca="false">'[3]1 lentelė'!B15</f>
        <v>1.1.1.1.3</v>
      </c>
      <c r="C15" s="32" t="str">
        <f aca="false">'[3]1 lentelė'!C15</f>
        <v>R099905-320000-1103</v>
      </c>
      <c r="D15" s="32" t="str">
        <f aca="false">'[3]1 lentelė'!D15</f>
        <v>Bendruomeninės aktyvaus laisvalaikio infrastruktūros įrengimas Anykščių mieste  </v>
      </c>
      <c r="E15" s="116" t="s">
        <v>872</v>
      </c>
      <c r="F15" s="1"/>
      <c r="U15" s="0" t="s">
        <v>873</v>
      </c>
    </row>
    <row r="16" customFormat="false" ht="300" hidden="false" customHeight="false" outlineLevel="0" collapsed="false">
      <c r="B16" s="32" t="str">
        <f aca="false">'[3]1 lentelė'!B16</f>
        <v>1.1.1.1.4   </v>
      </c>
      <c r="C16" s="32" t="str">
        <f aca="false">'[3]1 lentelė'!C16</f>
        <v>R099905-302804-1104</v>
      </c>
      <c r="D16" s="32" t="str">
        <f aca="false">'[3]1 lentelė'!D16</f>
        <v>Anykščių miesto viešųjų erdvių sistemos pertvarkymas (III etapas) </v>
      </c>
      <c r="E16" s="20" t="s">
        <v>874</v>
      </c>
      <c r="F16" s="1"/>
      <c r="U16" s="0" t="s">
        <v>875</v>
      </c>
    </row>
    <row r="17" customFormat="false" ht="144" hidden="false" customHeight="false" outlineLevel="0" collapsed="false">
      <c r="B17" s="32" t="str">
        <f aca="false">'[3]1 lentelė'!B17</f>
        <v>1.1.1.1.5</v>
      </c>
      <c r="C17" s="32" t="str">
        <f aca="false">'[3]1 lentelė'!C17</f>
        <v>R099905-290000-1105</v>
      </c>
      <c r="D17" s="32" t="str">
        <f aca="false">'[3]1 lentelė'!D17</f>
        <v>Molėtų miesto Ąžuolų ir Kreivosios gatvių teritorijų išnaudojimas įrengiant universalią daugiafunkcinę aikštę</v>
      </c>
      <c r="E17" s="116" t="s">
        <v>876</v>
      </c>
      <c r="F17" s="1"/>
    </row>
    <row r="18" customFormat="false" ht="144" hidden="false" customHeight="false" outlineLevel="0" collapsed="false">
      <c r="B18" s="32" t="str">
        <f aca="false">'[3]1 lentelė'!B18</f>
        <v>1.1.1.1.6</v>
      </c>
      <c r="C18" s="32" t="str">
        <f aca="false">'[3]1 lentelė'!C18</f>
        <v>R099905-302900-1106</v>
      </c>
      <c r="D18" s="32" t="str">
        <f aca="false">'[3]1 lentelė'!D18</f>
        <v>Molėtų miesto centrinės dalies kompleksinis sutvarkymas (II etapas)</v>
      </c>
      <c r="E18" s="116" t="s">
        <v>877</v>
      </c>
      <c r="F18" s="1"/>
    </row>
    <row r="19" customFormat="false" ht="108" hidden="false" customHeight="false" outlineLevel="0" collapsed="false">
      <c r="B19" s="32" t="str">
        <f aca="false">'[3]1 lentelė'!B19</f>
        <v>1.1.1.1.7</v>
      </c>
      <c r="C19" s="32" t="str">
        <f aca="false">'[3]1 lentelė'!C19</f>
        <v>R099905-293400-1107</v>
      </c>
      <c r="D19" s="32" t="str">
        <f aca="false">'[3]1 lentelė'!D19</f>
        <v>Prekybos ir paslaugų pasažo įrengimas D. Bukonto gatvėje Zarasų mieste</v>
      </c>
      <c r="E19" s="116" t="s">
        <v>878</v>
      </c>
      <c r="F19" s="1"/>
      <c r="U19" s="0" t="s">
        <v>875</v>
      </c>
    </row>
    <row r="20" customFormat="false" ht="168" hidden="false" customHeight="false" outlineLevel="0" collapsed="false">
      <c r="B20" s="32" t="str">
        <f aca="false">'[3]1 lentelė'!B20</f>
        <v>1.1.1.1.8 </v>
      </c>
      <c r="C20" s="32" t="str">
        <f aca="false">'[3]1 lentelė'!C20</f>
        <v>R099905-290000-1108</v>
      </c>
      <c r="D20" s="32" t="str">
        <f aca="false">'[3]1 lentelė'!D20</f>
        <v>Zarasų miesto viešųjų erdvių kompleksinis sutvarkymas teritorijoje tarp Dariaus ir Girėno g. bei Šiaulių g. ir dviejuose daugiabučių kiemuose P. Širvio gatvėje </v>
      </c>
      <c r="E20" s="116" t="s">
        <v>879</v>
      </c>
    </row>
    <row r="21" customFormat="false" ht="228" hidden="false" customHeight="false" outlineLevel="0" collapsed="false">
      <c r="B21" s="32" t="str">
        <f aca="false">'[3]1 lentelė'!B21</f>
        <v>1.1.1.1.9</v>
      </c>
      <c r="C21" s="32" t="str">
        <f aca="false">'[3]1 lentelė'!C21</f>
        <v>R099905-290000-1119</v>
      </c>
      <c r="D21" s="32" t="str">
        <f aca="false">'[3]1 lentelė'!D21</f>
        <v>Molėtų miesto centrinės dalies kompleksinis sutvarkymas (I etapas) </v>
      </c>
      <c r="E21" s="116" t="s">
        <v>880</v>
      </c>
    </row>
    <row r="22" customFormat="false" ht="276" hidden="false" customHeight="false" outlineLevel="0" collapsed="false">
      <c r="B22" s="32" t="str">
        <f aca="false">'[3]1 lentelė'!B22</f>
        <v>1.1.1.1.10 </v>
      </c>
      <c r="C22" s="32" t="str">
        <f aca="false">'[3]1 lentelė'!C22</f>
        <v>R099905-282900-1110</v>
      </c>
      <c r="D22" s="32" t="str">
        <f aca="false">'[3]1 lentelė'!D22</f>
        <v>Viešųjų erdvių Zarasų miesto Didžiojoje saloje sutvarkymas </v>
      </c>
      <c r="E22" s="116" t="s">
        <v>881</v>
      </c>
    </row>
    <row r="23" customFormat="false" ht="168" hidden="false" customHeight="false" outlineLevel="0" collapsed="false">
      <c r="B23" s="32" t="str">
        <f aca="false">'[3]1 lentelė'!B23</f>
        <v>1.1.1.1.11 </v>
      </c>
      <c r="C23" s="32" t="str">
        <f aca="false">'[3]1 lentelė'!C23</f>
        <v>R099905-282900-1111</v>
      </c>
      <c r="D23" s="32" t="str">
        <f aca="false">'[3]1 lentelė'!D23</f>
        <v>Viešųjų erdvių prie Zarasaičio ežero sutvarkymas ir aktyvaus poilsio infrastruktūros įrengimas </v>
      </c>
      <c r="E23" s="116" t="s">
        <v>882</v>
      </c>
      <c r="U23" s="0" t="s">
        <v>875</v>
      </c>
    </row>
    <row r="24" customFormat="false" ht="243.75" hidden="false" customHeight="true" outlineLevel="0" collapsed="false">
      <c r="B24" s="32" t="str">
        <f aca="false">'[3]1 lentelė'!B24</f>
        <v>1.1.1.1.12</v>
      </c>
      <c r="C24" s="32" t="str">
        <f aca="false">'[3]1 lentelė'!C24</f>
        <v>R099905-281900-1112</v>
      </c>
      <c r="D24" s="32" t="str">
        <f aca="false">'[3]1 lentelė'!D24</f>
        <v>Viešosios aktyvaus laisvalaikio infrastruktūros plėtra Molėtų mieste, II etapas </v>
      </c>
      <c r="E24" s="116" t="s">
        <v>883</v>
      </c>
    </row>
    <row r="25" customFormat="false" ht="111.75" hidden="false" customHeight="true" outlineLevel="0" collapsed="false">
      <c r="B25" s="32" t="str">
        <f aca="false">'[3]1 lentelė'!B25</f>
        <v>1.1.1.1.13</v>
      </c>
      <c r="C25" s="32" t="str">
        <f aca="false">'[3]1 lentelė'!C25</f>
        <v>R099905-302900-1113</v>
      </c>
      <c r="D25" s="32" t="str">
        <f aca="false">'[3]1 lentelė'!D25</f>
        <v>Molėtų miesto J. Janonio g. gyvenamojo kvartalo viešosios infrastruktūros sutvarkymas </v>
      </c>
      <c r="E25" s="116" t="s">
        <v>884</v>
      </c>
      <c r="U25" s="0" t="s">
        <v>885</v>
      </c>
    </row>
    <row r="26" customFormat="false" ht="108" hidden="false" customHeight="false" outlineLevel="0" collapsed="false">
      <c r="B26" s="32" t="str">
        <f aca="false">'[3]1 lentelė'!B26</f>
        <v>1.1.1.1.14 </v>
      </c>
      <c r="C26" s="32" t="str">
        <f aca="false">'[3]1 lentelė'!C26</f>
        <v>R099905-243200-1114</v>
      </c>
      <c r="D26" s="32" t="str">
        <f aca="false">'[3]1 lentelė'!D26</f>
        <v>Zarasų Pauliaus Širvio progimnazijos sporto aikštyno įrengimas </v>
      </c>
      <c r="E26" s="116" t="s">
        <v>886</v>
      </c>
    </row>
    <row r="27" customFormat="false" ht="25.5" hidden="false" customHeight="false" outlineLevel="0" collapsed="false">
      <c r="B27" s="18" t="str">
        <f aca="false">'[3]1 lentelė'!B27</f>
        <v>1.1.1.2</v>
      </c>
      <c r="C27" s="18"/>
      <c r="D27" s="18" t="str">
        <f aca="false">'[3]1 lentelė'!D27</f>
        <v>Priemonė: Pereinamojo laikotarpio tikslinių teritorijų vystymas</v>
      </c>
      <c r="E27" s="18"/>
    </row>
    <row r="28" customFormat="false" ht="79.5" hidden="false" customHeight="true" outlineLevel="0" collapsed="false">
      <c r="B28" s="32" t="str">
        <f aca="false">'[3]1 lentelė'!B28</f>
        <v>1.1.1.2.1</v>
      </c>
      <c r="C28" s="32" t="str">
        <f aca="false">'[3]1 lentelė'!C28</f>
        <v>R099903-300000-1115</v>
      </c>
      <c r="D28" s="32" t="str">
        <f aca="false">'[3]1 lentelė'!D28</f>
        <v>Daugiabučių namų kvartalų Ignalinos mieste kompleksinis sutvarkymas </v>
      </c>
      <c r="E28" s="116" t="s">
        <v>887</v>
      </c>
    </row>
    <row r="29" customFormat="false" ht="183.75" hidden="false" customHeight="true" outlineLevel="0" collapsed="false">
      <c r="B29" s="32" t="str">
        <f aca="false">'[3]1 lentelė'!B29</f>
        <v>1.1.1.2.2</v>
      </c>
      <c r="C29" s="32" t="str">
        <f aca="false">'[3]1 lentelė'!C29</f>
        <v>R099902-310000-1116</v>
      </c>
      <c r="D29" s="32" t="str">
        <f aca="false">'[3]1 lentelė'!D29</f>
        <v>Apleistų/avarinių pastatų nugriovimas ir teritorijos valymas, regeneruojant buvusį karinį miestelį </v>
      </c>
      <c r="E29" s="116" t="s">
        <v>888</v>
      </c>
    </row>
    <row r="30" customFormat="false" ht="288" hidden="false" customHeight="false" outlineLevel="0" collapsed="false">
      <c r="B30" s="32" t="str">
        <f aca="false">'[3]1 lentelė'!B30</f>
        <v>1.1.1.2.3</v>
      </c>
      <c r="C30" s="32" t="str">
        <f aca="false">'[3]1 lentelė'!C30</f>
        <v>R099902-300000-1117</v>
      </c>
      <c r="D30" s="32" t="str">
        <f aca="false">'[3]1 lentelė'!D30</f>
        <v>Dauniškio daugiabučių namų kvartalo teritorijos sutvarkymas </v>
      </c>
      <c r="E30" s="116" t="s">
        <v>889</v>
      </c>
      <c r="U30" s="0" t="s">
        <v>873</v>
      </c>
    </row>
    <row r="31" customFormat="false" ht="76.5" hidden="false" customHeight="false" outlineLevel="0" collapsed="false">
      <c r="B31" s="17" t="str">
        <f aca="false">'[3]1 lentelė'!B31</f>
        <v>1.1.2 </v>
      </c>
      <c r="C31" s="17" t="n">
        <f aca="false">'[3]1 lentelė'!C31</f>
        <v>0</v>
      </c>
      <c r="D31" s="17" t="str">
        <f aca="false">'[3]1 lentelė'!D31</f>
        <v>Uždavinys: Kompleksiškai atnaujinti 1-6 tūkst. gyventojų turinčių miestų (išskyrus savivaldybių centrus), miestelių ir kaimų bendruomeninę ir viešąją infrastruktūrą</v>
      </c>
      <c r="E31" s="17"/>
    </row>
    <row r="32" customFormat="false" ht="25.5" hidden="false" customHeight="false" outlineLevel="0" collapsed="false">
      <c r="B32" s="18" t="str">
        <f aca="false">'[3]1 lentelė'!B32</f>
        <v>1.1.2.1</v>
      </c>
      <c r="C32" s="18" t="n">
        <f aca="false">'[3]1 lentelė'!C32</f>
        <v>0</v>
      </c>
      <c r="D32" s="18" t="str">
        <f aca="false">'[3]1 lentelė'!D32</f>
        <v>Priemonė: Kaimo gyvenamųjų vietovių atnaujinimas</v>
      </c>
      <c r="E32" s="18"/>
    </row>
    <row r="33" customFormat="false" ht="228" hidden="false" customHeight="false" outlineLevel="0" collapsed="false">
      <c r="B33" s="32" t="str">
        <f aca="false">'[3]1 lentelė'!B33</f>
        <v>1.1.2.1.1</v>
      </c>
      <c r="C33" s="32" t="str">
        <f aca="false">'[3]1 lentelė'!C33</f>
        <v> R099908-293300-1118</v>
      </c>
      <c r="D33" s="32" t="str">
        <f aca="false">'[3]1 lentelė'!D33</f>
        <v>Didžiasalio kaimo viešųjų erdvių atnaujinimas ir pastato dalies patalpų pritaikymas bendruomenės poreikiams</v>
      </c>
      <c r="E33" s="116" t="s">
        <v>890</v>
      </c>
      <c r="U33" s="0" t="s">
        <v>873</v>
      </c>
    </row>
    <row r="34" customFormat="false" ht="76.5" hidden="false" customHeight="false" outlineLevel="0" collapsed="false">
      <c r="B34" s="111" t="str">
        <f aca="false">'[3]1 lentelė'!B34</f>
        <v>1.1.3 </v>
      </c>
      <c r="C34" s="111" t="n">
        <f aca="false">'[3]1 lentelė'!C34</f>
        <v>0</v>
      </c>
      <c r="D34" s="111" t="str">
        <f aca="false">'[3]1 lentelė'!D34</f>
        <v>Uždavinys: Kompleksiškai atnaujinti mažiau kaip 1 tūkst. gyventojų turinčių miestų, miestelių ir kaimų (iki 1 tūkst. gyv.) viešąją infrastruktūrą (taikant kaimo plėtros politikos priemones)</v>
      </c>
      <c r="E34" s="47"/>
    </row>
    <row r="35" customFormat="false" ht="38.25" hidden="false" customHeight="false" outlineLevel="0" collapsed="false">
      <c r="B35" s="62" t="str">
        <f aca="false">'[3]1 lentelė'!B35</f>
        <v>1.1.3.1 </v>
      </c>
      <c r="C35" s="62"/>
      <c r="D35" s="62" t="str">
        <f aca="false">'[3]1 lentelė'!D35</f>
        <v>Priemonė (KPP veiklos sritis): Parama investicijoms į visų rūšių mažos apimties infrastruktūrą</v>
      </c>
      <c r="E35" s="62"/>
    </row>
    <row r="36" customFormat="false" ht="51" hidden="false" customHeight="false" outlineLevel="0" collapsed="false">
      <c r="B36" s="62" t="str">
        <f aca="false">'[3]1 lentelė'!B36</f>
        <v>1.1.3.2</v>
      </c>
      <c r="C36" s="62"/>
      <c r="D36" s="62" t="str">
        <f aca="false">'[3]1 lentelė'!D36</f>
        <v>Priemonė (KPP veiklos sritis): Parama investicijoms į kaimo kultūros ir gamtos paveldą, kraštovaizdį</v>
      </c>
      <c r="E36" s="62"/>
    </row>
    <row r="37" customFormat="false" ht="38.25" hidden="false" customHeight="false" outlineLevel="0" collapsed="false">
      <c r="B37" s="117" t="str">
        <f aca="false">'[3]1 lentelė'!B37</f>
        <v>1.2 </v>
      </c>
      <c r="C37" s="117"/>
      <c r="D37" s="117" t="str">
        <f aca="false">'[3]1 lentelė'!D37</f>
        <v>Tikslas: Modernios regiono transporto infrastruktūros ir darnaus judumo plėtojimas</v>
      </c>
      <c r="E37" s="50"/>
    </row>
    <row r="38" customFormat="false" ht="38.25" hidden="false" customHeight="false" outlineLevel="0" collapsed="false">
      <c r="B38" s="111" t="str">
        <f aca="false">'[3]1 lentelė'!B38</f>
        <v>1.2.1 </v>
      </c>
      <c r="C38" s="111"/>
      <c r="D38" s="111" t="str">
        <f aca="false">'[3]1 lentelė'!D38</f>
        <v>Uždavinys: Kompleksiškai modernizuoti kelių transporto infrastruktūrą</v>
      </c>
      <c r="E38" s="47"/>
    </row>
    <row r="39" customFormat="false" ht="15" hidden="false" customHeight="false" outlineLevel="0" collapsed="false">
      <c r="B39" s="62" t="str">
        <f aca="false">'[3]1 lentelė'!B39</f>
        <v>1.2.1.1</v>
      </c>
      <c r="C39" s="62"/>
      <c r="D39" s="62" t="str">
        <f aca="false">'[3]1 lentelė'!D39</f>
        <v>Priemonė:Vietinių kelių vystymas</v>
      </c>
      <c r="E39" s="62"/>
    </row>
    <row r="40" customFormat="false" ht="87" hidden="false" customHeight="true" outlineLevel="0" collapsed="false">
      <c r="B40" s="32" t="str">
        <f aca="false">'[3]1 lentelė'!B40</f>
        <v>1.2.1.1.1</v>
      </c>
      <c r="C40" s="32" t="str">
        <f aca="false">'[3]1 lentelė'!C40</f>
        <v>R095511-110000-1201</v>
      </c>
      <c r="D40" s="32" t="str">
        <f aca="false">'[3]1 lentelė'!D40</f>
        <v>Gatvės Ignalinos miesto rekreacinėje zonoje tarp Gavio ežero ir Turistų gatvės įrengimas</v>
      </c>
      <c r="E40" s="116" t="s">
        <v>891</v>
      </c>
    </row>
    <row r="41" customFormat="false" ht="72" hidden="false" customHeight="false" outlineLevel="0" collapsed="false">
      <c r="B41" s="32" t="str">
        <f aca="false">'[3]1 lentelė'!B41</f>
        <v>1.2.1.1.2 </v>
      </c>
      <c r="C41" s="32" t="str">
        <f aca="false">'[3]1 lentelė'!C41</f>
        <v>R095511-120000-1202</v>
      </c>
      <c r="D41" s="32" t="str">
        <f aca="false">'[3]1 lentelė'!D41</f>
        <v>Zarasų gatvės rekonstrukcija Zarasų mieste</v>
      </c>
      <c r="E41" s="116" t="s">
        <v>892</v>
      </c>
    </row>
    <row r="42" customFormat="false" ht="322.5" hidden="false" customHeight="true" outlineLevel="0" collapsed="false">
      <c r="B42" s="32" t="str">
        <f aca="false">'[3]1 lentelė'!B42</f>
        <v>1.2.1.1.3</v>
      </c>
      <c r="C42" s="32" t="str">
        <f aca="false">'[3]1 lentelė'!C42</f>
        <v>R095511-121100-1203</v>
      </c>
      <c r="D42" s="32" t="str">
        <f aca="false">'[3]1 lentelė'!D42</f>
        <v>Susisiekimo sąlygų pagerinimas tarp kuriamų Anykščių miesto traukos centrų bei patogus gyvenamosios aplinkos pasiekiamumo užtikrinimas. </v>
      </c>
      <c r="E42" s="116" t="s">
        <v>893</v>
      </c>
    </row>
    <row r="43" customFormat="false" ht="279" hidden="false" customHeight="true" outlineLevel="0" collapsed="false">
      <c r="B43" s="32" t="str">
        <f aca="false">'[3]1 lentelė'!B43</f>
        <v>1.2.1.1.4</v>
      </c>
      <c r="C43" s="32" t="str">
        <f aca="false">'[3]1 lentelė'!C43</f>
        <v>R095511-120000-1204</v>
      </c>
      <c r="D43" s="32" t="str">
        <f aca="false">'[3]1 lentelė'!D43</f>
        <v>Gyvenamosios aplinkos pasiekiamumo gerinimas Zarasų mieste rekonstruojant K. Donelaičio gatvę</v>
      </c>
      <c r="E43" s="116" t="s">
        <v>894</v>
      </c>
    </row>
    <row r="44" customFormat="false" ht="156" hidden="false" customHeight="false" outlineLevel="0" collapsed="false">
      <c r="B44" s="32" t="str">
        <f aca="false">'[3]1 lentelė'!B44</f>
        <v>1.2.1.1.5</v>
      </c>
      <c r="C44" s="32" t="str">
        <f aca="false">'[3]1 lentelė'!C44</f>
        <v>R095511-120000-1205</v>
      </c>
      <c r="D44" s="32" t="str">
        <f aca="false">'[3]1 lentelė'!D44</f>
        <v>Molėtų miesto Pastovio g., Siesarties g. ir S. Nėries g. rekonstrukcija </v>
      </c>
      <c r="E44" s="116" t="s">
        <v>895</v>
      </c>
    </row>
    <row r="45" customFormat="false" ht="132" hidden="false" customHeight="false" outlineLevel="0" collapsed="false">
      <c r="B45" s="32" t="str">
        <f aca="false">'[3]1 lentelė'!B45</f>
        <v>1.2.1.1.6</v>
      </c>
      <c r="C45" s="32" t="str">
        <f aca="false">'[3]1 lentelė'!C45</f>
        <v>R095511-120000-1206</v>
      </c>
      <c r="D45" s="32" t="str">
        <f aca="false">'[3]1 lentelė'!D45</f>
        <v>Aušros gatvės dalies nuo Gedimino ir Tauragnų gatvių sankryžos iki Žaliosios gatvės Utenoje rekonstrukcija. </v>
      </c>
      <c r="E45" s="116" t="s">
        <v>896</v>
      </c>
    </row>
    <row r="46" customFormat="false" ht="114" hidden="false" customHeight="true" outlineLevel="0" collapsed="false">
      <c r="B46" s="32" t="str">
        <f aca="false">'[3]1 lentelė'!B46</f>
        <v>1.2.1.1.7</v>
      </c>
      <c r="C46" s="32" t="str">
        <f aca="false">'[3]1 lentelė'!C46</f>
        <v>R095511-120000-1207</v>
      </c>
      <c r="D46" s="32" t="str">
        <f aca="false">'[3]1 lentelė'!D46</f>
        <v>Vietinės reikšmės kelio Visagino-Parko-Sedulinos al. kvartale rekonstravimas</v>
      </c>
      <c r="E46" s="116" t="s">
        <v>897</v>
      </c>
    </row>
    <row r="47" customFormat="false" ht="60" hidden="false" customHeight="false" outlineLevel="0" collapsed="false">
      <c r="B47" s="32" t="str">
        <f aca="false">'[3]1 lentelė'!B47</f>
        <v>1.2.1.1.8</v>
      </c>
      <c r="C47" s="32" t="str">
        <f aca="false">'[3]1 lentelė'!C47</f>
        <v>R095511-120000-1208</v>
      </c>
      <c r="D47" s="32" t="str">
        <f aca="false">'[3]1 lentelė'!D47</f>
        <v>Gyvenamosios aplinkos pasiekiamumo gerinimas Zarasų mieste rekonstruojant E. Pliaterytės gatvę</v>
      </c>
      <c r="E47" s="116" t="s">
        <v>898</v>
      </c>
    </row>
    <row r="48" customFormat="false" ht="96" hidden="false" customHeight="false" outlineLevel="0" collapsed="false">
      <c r="B48" s="32" t="str">
        <f aca="false">'[3]1 lentelė'!B48</f>
        <v>1.2.1.1.9</v>
      </c>
      <c r="C48" s="32" t="str">
        <f aca="false">'[3]1 lentelė'!C48</f>
        <v>R095511-120000-1220</v>
      </c>
      <c r="D48" s="32" t="str">
        <f aca="false">'[3]1 lentelė'!D48</f>
        <v>Eismo sąlygų pagerinimas ir gyvenamosios aplinkos pasiekiamumo užtikrinimas, rekonstruojant Žvejų gatvę Anykščių mieste</v>
      </c>
      <c r="E48" s="116" t="s">
        <v>899</v>
      </c>
    </row>
    <row r="49" customFormat="false" ht="30.75" hidden="false" customHeight="true" outlineLevel="0" collapsed="false">
      <c r="B49" s="32" t="str">
        <f aca="false">'[3]1 lentelė'!B49</f>
        <v>1.2.1.1.10</v>
      </c>
      <c r="C49" s="32" t="str">
        <f aca="false">'[3]1 lentelė'!C49</f>
        <v>R095511-120000-1221</v>
      </c>
      <c r="D49" s="32" t="str">
        <f aca="false">'[3]1 lentelė'!D49</f>
        <v>Ignalinos miesto Ligoninės gatvės dalies rekonstrukcija</v>
      </c>
      <c r="E49" s="116" t="s">
        <v>900</v>
      </c>
    </row>
    <row r="50" customFormat="false" ht="74.25" hidden="false" customHeight="true" outlineLevel="0" collapsed="false">
      <c r="B50" s="32" t="str">
        <f aca="false">'[3]1 lentelė'!B50</f>
        <v>1.2.1.1.11</v>
      </c>
      <c r="C50" s="32" t="str">
        <f aca="false">'[3]1 lentelė'!C50</f>
        <v>R095511-120000-1222</v>
      </c>
      <c r="D50" s="32" t="str">
        <f aca="false">'[3]1 lentelė'!D50</f>
        <v>Saugaus eismo priemonių diegimas Ignalinos rajono keliuose</v>
      </c>
      <c r="E50" s="116" t="s">
        <v>901</v>
      </c>
    </row>
    <row r="51" customFormat="false" ht="60" hidden="false" customHeight="false" outlineLevel="0" collapsed="false">
      <c r="B51" s="32" t="str">
        <f aca="false">'[3]1 lentelė'!B51</f>
        <v>1.2.1.1.12</v>
      </c>
      <c r="C51" s="32" t="str">
        <f aca="false">'[3]1 lentelė'!C51</f>
        <v>R095511-120000-1223</v>
      </c>
      <c r="D51" s="32" t="str">
        <f aca="false">'[3]1 lentelė'!D51</f>
        <v>Saugaus eismo priemonių diegimas Molėtų rajono  Giedraičių miestelyje</v>
      </c>
      <c r="E51" s="116" t="s">
        <v>902</v>
      </c>
    </row>
    <row r="52" s="104" customFormat="true" ht="113.25" hidden="false" customHeight="true" outlineLevel="0" collapsed="false">
      <c r="B52" s="32" t="str">
        <f aca="false">'[3]1 lentelė'!B52</f>
        <v>1.2.1.1.14</v>
      </c>
      <c r="C52" s="32" t="str">
        <f aca="false">'[3]1 lentelė'!C52</f>
        <v>R095511-120000-1225</v>
      </c>
      <c r="D52" s="32" t="str">
        <f aca="false">'[3]1 lentelė'!D52</f>
        <v>Saugaus eismo priemonių diegimas Žemaitės gatvėje Zarasų mieste</v>
      </c>
      <c r="E52" s="116" t="s">
        <v>903</v>
      </c>
    </row>
    <row r="53" customFormat="false" ht="51" hidden="false" customHeight="false" outlineLevel="0" collapsed="false">
      <c r="B53" s="17" t="str">
        <f aca="false">'[3]1 lentelė'!B53</f>
        <v>1.2.2 </v>
      </c>
      <c r="C53" s="17"/>
      <c r="D53" s="17" t="str">
        <f aca="false">'[3]1 lentelė'!D53</f>
        <v>Uždavinys: Plėtoti  aplinką tausojančią ir eismo saugą didinančią infrastruktūrą ir priemones bei darnų judumą</v>
      </c>
      <c r="E53" s="17"/>
    </row>
    <row r="54" customFormat="false" ht="25.5" hidden="false" customHeight="false" outlineLevel="0" collapsed="false">
      <c r="B54" s="18" t="str">
        <f aca="false">'[3]1 lentelė'!B54</f>
        <v>1.2.2.1</v>
      </c>
      <c r="C54" s="18"/>
      <c r="D54" s="18" t="str">
        <f aca="false">'[3]1 lentelė'!D54</f>
        <v>Priemonė: Pėsčiųjų ir dviračių takų rekonstrukcija ir plėtra</v>
      </c>
      <c r="E54" s="18"/>
    </row>
    <row r="55" customFormat="false" ht="8.25" hidden="false" customHeight="true" outlineLevel="0" collapsed="false">
      <c r="B55" s="90"/>
      <c r="C55" s="90"/>
      <c r="D55" s="90"/>
      <c r="E55" s="90"/>
      <c r="U55" s="0" t="s">
        <v>875</v>
      </c>
    </row>
    <row r="56" customFormat="false" ht="156" hidden="false" customHeight="false" outlineLevel="0" collapsed="false">
      <c r="B56" s="32" t="str">
        <f aca="false">'[3]1 lentelė'!B56</f>
        <v>1.2.2.1.3</v>
      </c>
      <c r="C56" s="32" t="str">
        <f aca="false">'[3]1 lentelė'!C56</f>
        <v>R095516-190000-1210</v>
      </c>
      <c r="D56" s="32" t="str">
        <f aca="false">'[3]1 lentelė'!D56</f>
        <v>Dviračių ir pėsčiųjų takų tinklo palei Ąžuolų g. iki mokyklų komplekso plėtra didinant atskirų Molėtų miesto teritorijų tarpusavio integraciją</v>
      </c>
      <c r="E56" s="116" t="s">
        <v>904</v>
      </c>
    </row>
    <row r="57" customFormat="false" ht="120" hidden="false" customHeight="false" outlineLevel="0" collapsed="false">
      <c r="B57" s="32" t="str">
        <f aca="false">'[3]1 lentelė'!B57</f>
        <v>1.2.2.1.4</v>
      </c>
      <c r="C57" s="32" t="str">
        <f aca="false">'[3]1 lentelė'!C57</f>
        <v>R095516-190000-1211</v>
      </c>
      <c r="D57" s="32" t="str">
        <f aca="false">'[3]1 lentelė'!D57</f>
        <v>Dviračių ir pėsčiųjų takų infrastruktūros Utenos mieste plėtra, siekiant pagerinti Pramonės rajono pasiekiamumą.</v>
      </c>
      <c r="E57" s="116" t="s">
        <v>905</v>
      </c>
    </row>
    <row r="58" customFormat="false" ht="120" hidden="false" customHeight="false" outlineLevel="0" collapsed="false">
      <c r="B58" s="32" t="str">
        <f aca="false">'[3]1 lentelė'!B58</f>
        <v>1.2.2.1.5 </v>
      </c>
      <c r="C58" s="32" t="str">
        <f aca="false">'[3]1 lentelė'!C58</f>
        <v>R095516-190000-1212</v>
      </c>
      <c r="D58" s="32" t="str">
        <f aca="false">'[3]1 lentelė'!D58</f>
        <v>Pėsčiųjų ir dviračių takų plėtra Griežto ežero pakrantėje nuo Vytauto gatvės iki Griežto gatvės </v>
      </c>
      <c r="E58" s="116" t="s">
        <v>906</v>
      </c>
    </row>
    <row r="59" s="101" customFormat="true" ht="60" hidden="false" customHeight="false" outlineLevel="0" collapsed="false">
      <c r="B59" s="32" t="str">
        <f aca="false">'[3]1 lentelė'!B59</f>
        <v>1.2.2.1.6</v>
      </c>
      <c r="C59" s="32" t="str">
        <f aca="false">'[3]1 lentelė'!C59</f>
        <v>R095516-190000-1213</v>
      </c>
      <c r="D59" s="32" t="str">
        <f aca="false">'[3]1 lentelė'!D59</f>
        <v>Pėsčiųjų takų tinklo plėtra Dusetose, Zarasų rajone </v>
      </c>
      <c r="E59" s="116" t="s">
        <v>907</v>
      </c>
    </row>
    <row r="60" s="101" customFormat="true" ht="66" hidden="false" customHeight="true" outlineLevel="0" collapsed="false">
      <c r="B60" s="32" t="str">
        <f aca="false">'[3]1 lentelė'!B60</f>
        <v>1.2.2.1.7</v>
      </c>
      <c r="C60" s="32" t="str">
        <f aca="false">'[3]1 lentelė'!C60</f>
        <v>R095516-190000-1214</v>
      </c>
      <c r="D60" s="32" t="str">
        <f aca="false">'[3]1 lentelė'!D60</f>
        <v>Susisiekimo sąlygų gerinimas Molėtų mieste įrengiant pėsčiųjų takus tarp Ąžuolų ir Melioratorių gatvių</v>
      </c>
      <c r="E60" s="116" t="s">
        <v>908</v>
      </c>
    </row>
    <row r="61" customFormat="false" ht="25.5" hidden="false" customHeight="false" outlineLevel="0" collapsed="false">
      <c r="B61" s="18" t="str">
        <f aca="false">'[3]1 lentelė'!B61</f>
        <v>1.2.2.2</v>
      </c>
      <c r="C61" s="18" t="n">
        <f aca="false">'[3]1 lentelė'!C61</f>
        <v>0</v>
      </c>
      <c r="D61" s="18" t="str">
        <f aca="false">'[3]1 lentelė'!D61</f>
        <v>Priemonė: Darnaus judumo priemonių diegimas</v>
      </c>
      <c r="E61" s="18"/>
    </row>
    <row r="62" customFormat="false" ht="15.75" hidden="false" customHeight="false" outlineLevel="0" collapsed="false">
      <c r="B62" s="32"/>
      <c r="C62" s="32"/>
      <c r="D62" s="32"/>
      <c r="E62" s="118"/>
    </row>
    <row r="63" customFormat="false" ht="255.75" hidden="false" customHeight="true" outlineLevel="0" collapsed="false">
      <c r="B63" s="32" t="str">
        <f aca="false">'[3]1 lentelė'!B63</f>
        <v>1.2.2.2.2</v>
      </c>
      <c r="C63" s="32" t="str">
        <f aca="false">'[3]1 lentelė'!C63</f>
        <v>R095513-500000-1214</v>
      </c>
      <c r="D63" s="32" t="str">
        <f aca="false">'[3]1 lentelė'!D63</f>
        <v>Visagino miesto darnaus judumo plano parengimas </v>
      </c>
      <c r="E63" s="116" t="s">
        <v>909</v>
      </c>
      <c r="U63" s="0" t="s">
        <v>873</v>
      </c>
    </row>
    <row r="64" customFormat="false" ht="181.5" hidden="false" customHeight="true" outlineLevel="0" collapsed="false">
      <c r="B64" s="32" t="str">
        <f aca="false">'[3]1 lentelė'!B64</f>
        <v>1.2.2.2.3</v>
      </c>
      <c r="C64" s="32" t="str">
        <f aca="false">'[3]1 lentelė'!C64</f>
        <v>R095514-190000-1215</v>
      </c>
      <c r="D64" s="32" t="str">
        <f aca="false">'[3]1 lentelė'!D64</f>
        <v>Darnaus judumo infrastruktūros įrengimas Visagino mieste</v>
      </c>
      <c r="E64" s="116" t="s">
        <v>910</v>
      </c>
      <c r="U64" s="0" t="s">
        <v>885</v>
      </c>
    </row>
    <row r="65" customFormat="false" ht="186" hidden="false" customHeight="true" outlineLevel="0" collapsed="false">
      <c r="B65" s="32" t="str">
        <f aca="false">'[3]1 lentelė'!B65</f>
        <v>1.2.2.2.4</v>
      </c>
      <c r="C65" s="32" t="str">
        <f aca="false">'[3]1 lentelė'!C65</f>
        <v>R095513-500000-1216</v>
      </c>
      <c r="D65" s="32" t="str">
        <f aca="false">'[3]1 lentelė'!D65</f>
        <v>Darnaus judumo Utenos mieste plano rengimas</v>
      </c>
      <c r="E65" s="116" t="s">
        <v>911</v>
      </c>
      <c r="U65" s="0" t="s">
        <v>873</v>
      </c>
    </row>
    <row r="66" customFormat="false" ht="123.75" hidden="false" customHeight="true" outlineLevel="0" collapsed="false">
      <c r="B66" s="32" t="s">
        <v>243</v>
      </c>
      <c r="C66" s="32" t="s">
        <v>768</v>
      </c>
      <c r="D66" s="32" t="s">
        <v>245</v>
      </c>
      <c r="E66" s="116" t="s">
        <v>912</v>
      </c>
    </row>
    <row r="67" customFormat="false" ht="38.25" hidden="false" customHeight="false" outlineLevel="0" collapsed="false">
      <c r="B67" s="119" t="str">
        <f aca="false">'[3]1 lentelė'!B67</f>
        <v>1.2.2.3</v>
      </c>
      <c r="C67" s="119"/>
      <c r="D67" s="119" t="str">
        <f aca="false">'[3]1 lentelė'!D67</f>
        <v>Priemonė: Vietinio susisiekimo viešojo transporto priemonių parko atnaujinimas</v>
      </c>
      <c r="E67" s="119"/>
    </row>
    <row r="68" customFormat="false" ht="15.75" hidden="false" customHeight="false" outlineLevel="0" collapsed="false">
      <c r="B68" s="32"/>
      <c r="C68" s="32"/>
      <c r="D68" s="32"/>
      <c r="E68" s="118"/>
    </row>
    <row r="69" customFormat="false" ht="96" hidden="false" customHeight="false" outlineLevel="0" collapsed="false">
      <c r="B69" s="32" t="str">
        <f aca="false">'[3]1 lentelė'!B69</f>
        <v>1.2.2.3.3</v>
      </c>
      <c r="C69" s="32" t="str">
        <f aca="false">'[3]1 lentelė'!C69</f>
        <v>R095518-100000-1219</v>
      </c>
      <c r="D69" s="32" t="str">
        <f aca="false">'[3]1 lentelė'!D69</f>
        <v>Utenos rajono vietinio susisiekimo viešojo transporto priemonių parko atnaujinimas</v>
      </c>
      <c r="E69" s="116" t="s">
        <v>913</v>
      </c>
    </row>
    <row r="70" customFormat="false" ht="15" hidden="false" customHeight="false" outlineLevel="0" collapsed="false">
      <c r="B70" s="120" t="str">
        <f aca="false">'[3]1 lentelė'!B70</f>
        <v>2.</v>
      </c>
      <c r="C70" s="120"/>
      <c r="D70" s="120" t="str">
        <f aca="false">'[3]1 lentelė'!D70</f>
        <v>Prioritetas: Integrali ekonomika</v>
      </c>
      <c r="E70" s="120"/>
    </row>
    <row r="71" customFormat="false" ht="38.25" hidden="false" customHeight="false" outlineLevel="0" collapsed="false">
      <c r="B71" s="121" t="str">
        <f aca="false">'[3]1 lentelė'!B71</f>
        <v>2.1 </v>
      </c>
      <c r="C71" s="121"/>
      <c r="D71" s="121" t="str">
        <f aca="false">'[3]1 lentelė'!D71</f>
        <v>Tikslas: Turizmo infrastruktūros, kultūros ir gamtos paveldo plėtra</v>
      </c>
      <c r="E71" s="121"/>
    </row>
    <row r="72" customFormat="false" ht="38.25" hidden="false" customHeight="false" outlineLevel="0" collapsed="false">
      <c r="B72" s="108" t="str">
        <f aca="false">'[3]1 lentelė'!B72</f>
        <v>2.1.1 </v>
      </c>
      <c r="C72" s="108"/>
      <c r="D72" s="108" t="str">
        <f aca="false">'[3]1 lentelė'!D72</f>
        <v>Uždavinys: Sutvarkyti ir aktualizuoti kultūros paveldo plėtrą</v>
      </c>
      <c r="E72" s="108"/>
    </row>
    <row r="73" customFormat="false" ht="38.25" hidden="false" customHeight="false" outlineLevel="0" collapsed="false">
      <c r="B73" s="119" t="str">
        <f aca="false">'[3]1 lentelė'!B73</f>
        <v>2.1.1.1</v>
      </c>
      <c r="C73" s="119"/>
      <c r="D73" s="119" t="str">
        <f aca="false">'[3]1 lentelė'!D73</f>
        <v>Priemonė: Aktualizuoti savivaldybių kultūros paveldo objektus</v>
      </c>
      <c r="E73" s="119"/>
    </row>
    <row r="74" customFormat="false" ht="280.5" hidden="false" customHeight="true" outlineLevel="0" collapsed="false">
      <c r="B74" s="32" t="str">
        <f aca="false">'[3]1 lentelė'!B74</f>
        <v>2.1.1.1.1</v>
      </c>
      <c r="C74" s="32" t="str">
        <f aca="false">'[3]1 lentelė'!C74</f>
        <v>R093302-442942-2101</v>
      </c>
      <c r="D74" s="32" t="str">
        <f aca="false">'[3]1 lentelė'!D74</f>
        <v>Kompleksinis Okuličiūtės dvarelio Anykščiuose sutvarkymas ir pritaikymas kultūrinei, meninei veiklai </v>
      </c>
      <c r="E74" s="116" t="s">
        <v>914</v>
      </c>
    </row>
    <row r="75" customFormat="false" ht="160.5" hidden="false" customHeight="true" outlineLevel="0" collapsed="false">
      <c r="B75" s="32" t="str">
        <f aca="false">'[3]1 lentelė'!B75</f>
        <v>2.1.1.1.2 </v>
      </c>
      <c r="C75" s="32" t="str">
        <f aca="false">'[3]1 lentelė'!C75</f>
        <v>R093302-440000-2102</v>
      </c>
      <c r="D75" s="32" t="str">
        <f aca="false">'[3]1 lentelė'!D75</f>
        <v>Naujų kultūros paslaugų visuomenės kultūriniams poreikiams tenkinti sukūrimas Utenos meno mokykloje </v>
      </c>
      <c r="E75" s="116" t="s">
        <v>915</v>
      </c>
    </row>
    <row r="76" customFormat="false" ht="180" hidden="false" customHeight="false" outlineLevel="0" collapsed="false">
      <c r="B76" s="32" t="str">
        <f aca="false">'[3]1 lentelė'!B76</f>
        <v>2.1.1.1.3</v>
      </c>
      <c r="C76" s="32" t="str">
        <f aca="false">'[3]1 lentelė'!C76</f>
        <v>R093302-440000-2103</v>
      </c>
      <c r="D76" s="32" t="str">
        <f aca="false">'[3]1 lentelė'!D76</f>
        <v>Atgailos kanauninkų vienuolyno ansamblio (u.k. 987) vienuolyno namo (u.k. 25029) Videniškių km. kapitalinis remontas ir pritaikymas Videniškių vienuolyno amatų centro ir bendruomenės poreikiams poreikiams</v>
      </c>
      <c r="E76" s="116" t="s">
        <v>916</v>
      </c>
    </row>
    <row r="77" customFormat="false" ht="228" hidden="false" customHeight="false" outlineLevel="0" collapsed="false">
      <c r="B77" s="32" t="str">
        <f aca="false">'[3]1 lentelė'!B77</f>
        <v>2.1.1.1.4</v>
      </c>
      <c r="C77" s="32" t="str">
        <f aca="false">'[3]1 lentelė'!C77</f>
        <v>R093302-442942-2104</v>
      </c>
      <c r="D77" s="32" t="str">
        <f aca="false">'[3]1 lentelė'!D77</f>
        <v>Valstybės saugomo kultūros paveldo objekto – Antazavės dvaro aktualizavimas</v>
      </c>
      <c r="E77" s="116" t="s">
        <v>917</v>
      </c>
    </row>
    <row r="78" customFormat="false" ht="25.5" hidden="false" customHeight="false" outlineLevel="0" collapsed="false">
      <c r="B78" s="108" t="str">
        <f aca="false">'[3]1 lentelė'!B78</f>
        <v>2.1.2</v>
      </c>
      <c r="C78" s="108" t="n">
        <f aca="false">'[3]1 lentelė'!C78</f>
        <v>0</v>
      </c>
      <c r="D78" s="108" t="str">
        <f aca="false">'[3]1 lentelė'!D78</f>
        <v>Uždavinys: Plėtoti turizmo išteklių ir paslaugų rinkodarą</v>
      </c>
      <c r="E78" s="108"/>
    </row>
    <row r="79" customFormat="false" ht="51" hidden="false" customHeight="false" outlineLevel="0" collapsed="false">
      <c r="B79" s="119" t="str">
        <f aca="false">'[3]1 lentelė'!B79</f>
        <v>2.1.2.1</v>
      </c>
      <c r="C79" s="119"/>
      <c r="D79" s="119" t="str">
        <f aca="false">'[3]1 lentelė'!D79</f>
        <v>Priemonė: Savivaldybes jungiančių turizmo trasų ir turizmo maršrutų informacinės infrastruktūros plėtra</v>
      </c>
      <c r="E79" s="119"/>
    </row>
    <row r="80" customFormat="false" ht="123.75" hidden="false" customHeight="true" outlineLevel="0" collapsed="false">
      <c r="B80" s="32" t="str">
        <f aca="false">'[3]1 lentelė'!B81</f>
        <v>2.1.2.1.2 </v>
      </c>
      <c r="C80" s="32" t="str">
        <f aca="false">'[3]1 lentelė'!C81</f>
        <v>R098821-420000-2106</v>
      </c>
      <c r="D80" s="32" t="str">
        <f aca="false">'[3]1 lentelė'!D81</f>
        <v>Informacinės infrastruktūros plėtra Ignalinos, Molėtų ir Utenos rajonuose</v>
      </c>
      <c r="E80" s="116" t="s">
        <v>918</v>
      </c>
      <c r="U80" s="0" t="s">
        <v>885</v>
      </c>
    </row>
    <row r="81" s="101" customFormat="true" ht="55.5" hidden="false" customHeight="true" outlineLevel="0" collapsed="false">
      <c r="B81" s="32" t="str">
        <f aca="false">'[3]1 lentelė'!B82</f>
        <v>2.1.2.1.3</v>
      </c>
      <c r="C81" s="32" t="str">
        <f aca="false">'[3]1 lentelė'!C82</f>
        <v>R098821-420000-2107</v>
      </c>
      <c r="D81" s="32" t="str">
        <f aca="false">'[3]1 lentelė'!D82</f>
        <v>Taktiliniai maketai turistui po atviru dangumi</v>
      </c>
      <c r="E81" s="116" t="s">
        <v>919</v>
      </c>
    </row>
    <row r="82" customFormat="false" ht="114.75" hidden="false" customHeight="true" outlineLevel="0" collapsed="false">
      <c r="B82" s="32" t="s">
        <v>296</v>
      </c>
      <c r="C82" s="32" t="s">
        <v>297</v>
      </c>
      <c r="D82" s="32" t="s">
        <v>298</v>
      </c>
      <c r="E82" s="116" t="s">
        <v>920</v>
      </c>
    </row>
    <row r="83" customFormat="false" ht="25.5" hidden="false" customHeight="false" outlineLevel="0" collapsed="false">
      <c r="B83" s="121" t="str">
        <f aca="false">'[3]1 lentelė'!B84</f>
        <v>2.2</v>
      </c>
      <c r="C83" s="121"/>
      <c r="D83" s="121" t="str">
        <f aca="false">'[3]1 lentelė'!D84</f>
        <v>Tikslas; darnaus išteklių naudojimo skatinimas</v>
      </c>
      <c r="E83" s="121"/>
    </row>
    <row r="84" customFormat="false" ht="51" hidden="false" customHeight="false" outlineLevel="0" collapsed="false">
      <c r="B84" s="108" t="str">
        <f aca="false">'[3]1 lentelė'!B85</f>
        <v>2.2.1</v>
      </c>
      <c r="C84" s="108"/>
      <c r="D84" s="108" t="str">
        <f aca="false">'[3]1 lentelė'!D85</f>
        <v>Uždavinys: Plėtoti tvarią šilumos energijos, vandens tiekimo, nuotekų šalinimo ir atliekų tvarkymo sistemą</v>
      </c>
      <c r="E84" s="108"/>
    </row>
    <row r="85" customFormat="false" ht="51" hidden="false" customHeight="false" outlineLevel="0" collapsed="false">
      <c r="B85" s="119" t="str">
        <f aca="false">'[3]1 lentelė'!B86</f>
        <v>2.2.1.1</v>
      </c>
      <c r="C85" s="119"/>
      <c r="D85" s="119" t="str">
        <f aca="false">'[3]1 lentelė'!D86</f>
        <v>Priemonė: Geriamojo vandens tiekimo ir nuotekų tvarkymo sistemų renovavimas ir plėtra, įmonių valdymo tobulinimas</v>
      </c>
      <c r="E85" s="119"/>
    </row>
    <row r="86" customFormat="false" ht="255.75" hidden="false" customHeight="true" outlineLevel="0" collapsed="false">
      <c r="B86" s="32" t="str">
        <f aca="false">'[3]1 lentelė'!B87</f>
        <v>2.2.1.1.1</v>
      </c>
      <c r="C86" s="32" t="str">
        <f aca="false">'[3]1 lentelė'!C87</f>
        <v>R090014-060700-2201</v>
      </c>
      <c r="D86" s="32" t="str">
        <f aca="false">'[3]1 lentelė'!D87</f>
        <v>Vandens tiekimo ir nuotekų tvarkymo infrastruktūros plėtra Ignalinos rajone </v>
      </c>
      <c r="E86" s="116" t="s">
        <v>921</v>
      </c>
    </row>
    <row r="87" customFormat="false" ht="216" hidden="false" customHeight="false" outlineLevel="0" collapsed="false">
      <c r="B87" s="32" t="str">
        <f aca="false">'[3]1 lentelė'!B88</f>
        <v>2.2.1.1.2</v>
      </c>
      <c r="C87" s="32" t="str">
        <f aca="false">'[3]1 lentelė'!C88</f>
        <v>R090014-070000-2202</v>
      </c>
      <c r="D87" s="32" t="str">
        <f aca="false">'[3]1 lentelė'!D88</f>
        <v>Vandens tiekimo ir nuotekų tvarkymo infrastruktūros plėtra ir rekonstravimas Zarasų rajono savivaldybėje </v>
      </c>
      <c r="E87" s="116" t="s">
        <v>922</v>
      </c>
    </row>
    <row r="88" customFormat="false" ht="217.5" hidden="false" customHeight="true" outlineLevel="0" collapsed="false">
      <c r="B88" s="32" t="str">
        <f aca="false">'[3]1 lentelė'!B89</f>
        <v>2.2.1.1.3</v>
      </c>
      <c r="C88" s="32" t="str">
        <f aca="false">'[3]1 lentelė'!C89</f>
        <v>R090014-060000-2203</v>
      </c>
      <c r="D88" s="32" t="str">
        <f aca="false">'[3]1 lentelė'!D89</f>
        <v>Vandens tiekimo ir nuotekų tinklų rekonstravimas Visagine </v>
      </c>
      <c r="E88" s="116" t="s">
        <v>923</v>
      </c>
      <c r="U88" s="0" t="s">
        <v>873</v>
      </c>
    </row>
    <row r="89" customFormat="false" ht="255.75" hidden="false" customHeight="true" outlineLevel="0" collapsed="false">
      <c r="B89" s="32" t="str">
        <f aca="false">'[3]1 lentelė'!B90</f>
        <v>2.2.1.1.4</v>
      </c>
      <c r="C89" s="32" t="str">
        <f aca="false">'[3]1 lentelė'!C90</f>
        <v>R090014-070600-2204</v>
      </c>
      <c r="D89" s="32" t="str">
        <f aca="false">'[3]1 lentelė'!D90</f>
        <v>Vandens tiekimo ir nuotekų tvarkymo infrastruktūros plėtra ir rekonstrukcija Anykščių r. sav. Kurklių miestelyje</v>
      </c>
      <c r="E89" s="116" t="s">
        <v>924</v>
      </c>
    </row>
    <row r="90" customFormat="false" ht="240.75" hidden="false" customHeight="true" outlineLevel="0" collapsed="false">
      <c r="B90" s="32" t="str">
        <f aca="false">'[3]1 lentelė'!B91</f>
        <v>2.2.1.1.5</v>
      </c>
      <c r="C90" s="32" t="str">
        <f aca="false">'[3]1 lentelė'!C91</f>
        <v>R090014-070600-2205</v>
      </c>
      <c r="D90" s="32" t="str">
        <f aca="false">'[3]1 lentelė'!D91</f>
        <v> Vandens tiekimo ir nuotekų tvarkymo infrastruktūros plėtra ir rekonstrukcija Molėtų rajone </v>
      </c>
      <c r="E90" s="116" t="s">
        <v>925</v>
      </c>
    </row>
    <row r="91" customFormat="false" ht="324" hidden="false" customHeight="false" outlineLevel="0" collapsed="false">
      <c r="B91" s="32" t="str">
        <f aca="false">'[3]1 lentelė'!B92</f>
        <v>2.2.1.1.6</v>
      </c>
      <c r="C91" s="32" t="str">
        <f aca="false">'[3]1 lentelė'!C92</f>
        <v>R090014-075000-2206</v>
      </c>
      <c r="D91" s="32" t="str">
        <f aca="false">'[3]1 lentelė'!D92</f>
        <v>Vandens tiekimo ir nuotekų tvarkymo infrastruktūros plėtra Utenos rajone (Jasonių k.)</v>
      </c>
      <c r="E91" s="116" t="s">
        <v>926</v>
      </c>
    </row>
    <row r="92" customFormat="false" ht="147" hidden="false" customHeight="true" outlineLevel="0" collapsed="false">
      <c r="B92" s="32" t="str">
        <f aca="false">'[3]1 lentelė'!B93</f>
        <v>2.2.1.1.7</v>
      </c>
      <c r="C92" s="32" t="str">
        <f aca="false">'[3]1 lentelė'!C93</f>
        <v>R090014-060000-2225</v>
      </c>
      <c r="D92" s="32" t="str">
        <f aca="false">'[3]1 lentelė'!D93</f>
        <v>Vandens tiekimo ir nuotekų tvarkymo infrastruktūros rekonstrukcija ir inventorizacija Ignalinos rajone</v>
      </c>
      <c r="E92" s="116" t="s">
        <v>927</v>
      </c>
      <c r="U92" s="0" t="s">
        <v>885</v>
      </c>
    </row>
    <row r="93" customFormat="false" ht="121.5" hidden="false" customHeight="true" outlineLevel="0" collapsed="false">
      <c r="B93" s="32" t="str">
        <f aca="false">'[3]1 lentelė'!B94</f>
        <v>2.2.1.1.8</v>
      </c>
      <c r="C93" s="32" t="str">
        <f aca="false">'[3]1 lentelė'!C94</f>
        <v>R090014-075000-2226</v>
      </c>
      <c r="D93" s="32" t="str">
        <f aca="false">'[3]1 lentelė'!D94</f>
        <v>Vandens tiekimo ir nuotekų tvarkymo infrastruktūros plėtra Utenos rajone (Jasonių k. II etapas)</v>
      </c>
      <c r="E93" s="116" t="s">
        <v>928</v>
      </c>
      <c r="U93" s="0" t="s">
        <v>885</v>
      </c>
    </row>
    <row r="94" customFormat="false" ht="279" hidden="false" customHeight="true" outlineLevel="0" collapsed="false">
      <c r="B94" s="32" t="str">
        <f aca="false">'[3]1 lentelė'!B95</f>
        <v>2.2.1.1.9</v>
      </c>
      <c r="C94" s="32" t="str">
        <f aca="false">'[3]1 lentelė'!C95</f>
        <v>R090014-070000-2227</v>
      </c>
      <c r="D94" s="32" t="str">
        <f aca="false">'[3]1 lentelė'!D95</f>
        <v>Vandentiekio ir nuotekų tinklų Anykščių aglomeracijoje (sodų bendrija ,,Šaltupys" ir Keblonių k.) statybos darbai.</v>
      </c>
      <c r="E94" s="116" t="s">
        <v>929</v>
      </c>
    </row>
    <row r="95" customFormat="false" ht="270" hidden="false" customHeight="true" outlineLevel="0" collapsed="false">
      <c r="B95" s="32" t="str">
        <f aca="false">'[3]1 lentelė'!B96</f>
        <v>2.2.1.1.10</v>
      </c>
      <c r="C95" s="32" t="str">
        <f aca="false">'[3]1 lentelė'!C96</f>
        <v>R090014-070600-2228</v>
      </c>
      <c r="D95" s="32" t="str">
        <f aca="false">'[3]1 lentelė'!D96</f>
        <v>Vandens tiekimo ir nuotekų tvarkymo infrastruktūros plėtra ir rekonstravimas Zarasų rajono savivaldybėje (II etapas)</v>
      </c>
      <c r="E95" s="116" t="s">
        <v>930</v>
      </c>
    </row>
    <row r="96" customFormat="false" ht="124.5" hidden="false" customHeight="true" outlineLevel="0" collapsed="false">
      <c r="B96" s="32" t="str">
        <f aca="false">'[3]1 lentelė'!B97</f>
        <v>2.2.1.1.11</v>
      </c>
      <c r="C96" s="32" t="str">
        <f aca="false">'[3]1 lentelė'!C97</f>
        <v>R090014-070600-2229</v>
      </c>
      <c r="D96" s="32" t="str">
        <f aca="false">'[3]1 lentelė'!D97</f>
        <v>Vandens tiekimo ir nuotekų tvarkymo infrastruktūros plėtra ir rekonstrukcija Molėtų rajone (II etapas)</v>
      </c>
      <c r="E96" s="116" t="s">
        <v>931</v>
      </c>
    </row>
    <row r="97" customFormat="false" ht="25.5" hidden="false" customHeight="false" outlineLevel="0" collapsed="false">
      <c r="B97" s="97" t="str">
        <f aca="false">'[3]1 lentelė'!B98</f>
        <v>2.2.1.2</v>
      </c>
      <c r="C97" s="97" t="n">
        <f aca="false">'[3]1 lentelė'!C98</f>
        <v>0</v>
      </c>
      <c r="D97" s="97" t="str">
        <f aca="false">'[3]1 lentelė'!D98</f>
        <v>Priemonė: Paviršinių nuotekų sistemų tvarkymas</v>
      </c>
      <c r="E97" s="97"/>
    </row>
    <row r="98" customFormat="false" ht="315" hidden="false" customHeight="true" outlineLevel="0" collapsed="false">
      <c r="B98" s="32" t="str">
        <f aca="false">'[3]1 lentelė'!B99</f>
        <v>2.2.1.2.1</v>
      </c>
      <c r="C98" s="32" t="str">
        <f aca="false">'[3]1 lentelė'!C99</f>
        <v>R090007-080000-2207</v>
      </c>
      <c r="D98" s="32" t="str">
        <f aca="false">'[3]1 lentelė'!D99</f>
        <v>Paviršinių nuotekų tinklų ir jiems priklausančios infrastruktūros rekonstrukcija ir plėtra Utenos mieste</v>
      </c>
      <c r="E98" s="116" t="s">
        <v>932</v>
      </c>
    </row>
    <row r="99" customFormat="false" ht="266.25" hidden="false" customHeight="true" outlineLevel="0" collapsed="false">
      <c r="B99" s="32" t="str">
        <f aca="false">'[3]1 lentelė'!B100</f>
        <v>2.2.1.2.2</v>
      </c>
      <c r="C99" s="32" t="str">
        <f aca="false">'[3]1 lentelė'!C100</f>
        <v>R090007-080000-2208</v>
      </c>
      <c r="D99" s="32" t="str">
        <f aca="false">'[3]1 lentelė'!D100</f>
        <v>Inžinerinių paviršinių nuotekų surinkimo ir šalinimo tinklų rekonstravimas Visagino g. atkarpoje nuo Parko iki Vilties g.</v>
      </c>
      <c r="E99" s="116" t="s">
        <v>933</v>
      </c>
    </row>
    <row r="100" customFormat="false" ht="25.5" hidden="false" customHeight="false" outlineLevel="0" collapsed="false">
      <c r="B100" s="97" t="str">
        <f aca="false">'[3]1 lentelė'!B101</f>
        <v>2.2.1.3</v>
      </c>
      <c r="C100" s="97" t="n">
        <f aca="false">'[3]1 lentelė'!C101</f>
        <v>0</v>
      </c>
      <c r="D100" s="97" t="str">
        <f aca="false">'[3]1 lentelė'!D101</f>
        <v>Priemonė: Komunalinių atliekų tvarkymo infrastruktūros plėtra</v>
      </c>
      <c r="E100" s="97"/>
    </row>
    <row r="101" customFormat="false" ht="303" hidden="false" customHeight="true" outlineLevel="0" collapsed="false">
      <c r="B101" s="32" t="str">
        <f aca="false">'[3]1 lentelė'!B102</f>
        <v>2.2.1.3.1</v>
      </c>
      <c r="C101" s="32" t="str">
        <f aca="false">'[3]1 lentelė'!C102</f>
        <v>R090008-050000-2209</v>
      </c>
      <c r="D101" s="32" t="str">
        <f aca="false">'[3]1 lentelė'!D102</f>
        <v>Komunalinių atliekų tvarkymo infrastruktūros plėtra Visagino savivaldybėje</v>
      </c>
      <c r="E101" s="116" t="s">
        <v>934</v>
      </c>
    </row>
    <row r="102" customFormat="false" ht="87.75" hidden="false" customHeight="true" outlineLevel="0" collapsed="false">
      <c r="B102" s="32" t="str">
        <f aca="false">'[3]1 lentelė'!B103</f>
        <v>2.2.1.3.2</v>
      </c>
      <c r="C102" s="32" t="str">
        <f aca="false">'[3]1 lentelė'!C103</f>
        <v>R090008-050000-2210</v>
      </c>
      <c r="D102" s="32" t="str">
        <f aca="false">'[3]1 lentelė'!D103</f>
        <v>Konteinerinių aikštelių įrengimas ( rekonstrukcija) Ignalinos r. savivaldybėje ir atliekų surinkimo konteinerių konteinerinėms aikštelėms įsigijimas</v>
      </c>
      <c r="E102" s="116" t="s">
        <v>935</v>
      </c>
    </row>
    <row r="103" customFormat="false" ht="336" hidden="false" customHeight="true" outlineLevel="0" collapsed="false">
      <c r="B103" s="32" t="str">
        <f aca="false">'[3]1 lentelė'!B104</f>
        <v>2.2.1.3.3</v>
      </c>
      <c r="C103" s="32" t="str">
        <f aca="false">'[3]1 lentelė'!C104</f>
        <v>R090008-050000-2211</v>
      </c>
      <c r="D103" s="32" t="str">
        <f aca="false">'[3]1 lentelė'!D104</f>
        <v>Komunalinių atliekų tvarkymo infrastruktūros plėtra Anykščių rajono savivaldybėje</v>
      </c>
      <c r="E103" s="116" t="s">
        <v>936</v>
      </c>
    </row>
    <row r="104" customFormat="false" ht="204" hidden="false" customHeight="false" outlineLevel="0" collapsed="false">
      <c r="B104" s="32" t="str">
        <f aca="false">'[3]1 lentelė'!B105</f>
        <v>2.2.1.3.4</v>
      </c>
      <c r="C104" s="32" t="str">
        <f aca="false">'[3]1 lentelė'!C105</f>
        <v>R090008-050000-2212</v>
      </c>
      <c r="D104" s="32" t="str">
        <f aca="false">'[3]1 lentelė'!D105</f>
        <v>Molėtų rajono komunalinių atliekų tvarkymo infrastruktūros plėtra</v>
      </c>
      <c r="E104" s="116" t="s">
        <v>937</v>
      </c>
    </row>
    <row r="105" customFormat="false" ht="210" hidden="false" customHeight="true" outlineLevel="0" collapsed="false">
      <c r="B105" s="32" t="str">
        <f aca="false">'[3]1 lentelė'!B106</f>
        <v>2.2.1.3.5</v>
      </c>
      <c r="C105" s="32" t="str">
        <f aca="false">'[3]1 lentelė'!C106</f>
        <v>R090008-050000-2213</v>
      </c>
      <c r="D105" s="32" t="str">
        <f aca="false">'[3]1 lentelė'!D106</f>
        <v>Komunalinių atliekų tvarkymo infrastruktūros plėtra Zarasų rajone</v>
      </c>
      <c r="E105" s="116" t="s">
        <v>938</v>
      </c>
    </row>
    <row r="106" customFormat="false" ht="216" hidden="false" customHeight="false" outlineLevel="0" collapsed="false">
      <c r="B106" s="32" t="str">
        <f aca="false">'[3]1 lentelė'!B107</f>
        <v>2.2.1.3.6</v>
      </c>
      <c r="C106" s="32" t="str">
        <f aca="false">'[3]1 lentelė'!C107</f>
        <v>R090008-050000-2214</v>
      </c>
      <c r="D106" s="32" t="str">
        <f aca="false">'[3]1 lentelė'!D107</f>
        <v>Komunalinių atliekų tvarkymo infrastruktūros plėtra Utenos rajone</v>
      </c>
      <c r="E106" s="116" t="s">
        <v>939</v>
      </c>
    </row>
    <row r="107" customFormat="false" ht="41.25" hidden="false" customHeight="true" outlineLevel="0" collapsed="false">
      <c r="B107" s="108" t="str">
        <f aca="false">'[3]1 lentelė'!B108</f>
        <v>2.2.2.</v>
      </c>
      <c r="C107" s="108"/>
      <c r="D107" s="108" t="str">
        <f aca="false">'[3]1 lentelė'!D108</f>
        <v>Uždavinys: Gerinti regiono kraštovaizdžio tvarkymo ir apsaugos efektyvumą</v>
      </c>
      <c r="E107" s="108"/>
    </row>
    <row r="108" customFormat="false" ht="15" hidden="false" customHeight="false" outlineLevel="0" collapsed="false">
      <c r="B108" s="97" t="str">
        <f aca="false">'[3]1 lentelė'!B109</f>
        <v>2.2.2.1</v>
      </c>
      <c r="C108" s="97"/>
      <c r="D108" s="97" t="str">
        <f aca="false">'[3]1 lentelė'!D109</f>
        <v>Priemonė: Kraštovaizdžio apsauga</v>
      </c>
      <c r="E108" s="97"/>
    </row>
    <row r="109" customFormat="false" ht="159" hidden="false" customHeight="true" outlineLevel="0" collapsed="false">
      <c r="B109" s="32" t="str">
        <f aca="false">'[3]1 lentelė'!B110</f>
        <v>2.2.2.1.1</v>
      </c>
      <c r="C109" s="32" t="str">
        <f aca="false">'[3]1 lentelė'!C110</f>
        <v>R090019-380000-2215</v>
      </c>
      <c r="D109" s="32" t="str">
        <f aca="false">'[3]1 lentelė'!D110</f>
        <v>Zarasų rajono savivaldybės bendrųjų planų koregavimas</v>
      </c>
      <c r="E109" s="116" t="s">
        <v>940</v>
      </c>
    </row>
    <row r="110" customFormat="false" ht="142.5" hidden="false" customHeight="true" outlineLevel="0" collapsed="false">
      <c r="B110" s="32" t="str">
        <f aca="false">'[3]1 lentelė'!B111</f>
        <v>2.2.2.1.2</v>
      </c>
      <c r="C110" s="32" t="str">
        <f aca="false">'[3]1 lentelė'!C111</f>
        <v>R090019-380000-2216</v>
      </c>
      <c r="D110" s="32" t="str">
        <f aca="false">'[3]1 lentelė'!D111</f>
        <v>Bešeimininkių apleistų, kraštovaizdį darkančių statinių likvidavimas Molėtų rajono savivaldybėje</v>
      </c>
      <c r="E110" s="116" t="s">
        <v>941</v>
      </c>
    </row>
    <row r="111" customFormat="false" ht="288" hidden="false" customHeight="false" outlineLevel="0" collapsed="false">
      <c r="B111" s="32" t="str">
        <f aca="false">'[3]1 lentelė'!B112</f>
        <v>2.2.2.1.3</v>
      </c>
      <c r="C111" s="32" t="str">
        <f aca="false">'[3]1 lentelė'!C112</f>
        <v>R090019-380000-2217</v>
      </c>
      <c r="D111" s="32" t="str">
        <f aca="false">'[3]1 lentelė'!D112</f>
        <v>Kraštovaizdžio formavimas ir ekologinės būklės gerinimas Zarasų rajone</v>
      </c>
      <c r="E111" s="116" t="s">
        <v>942</v>
      </c>
    </row>
    <row r="112" customFormat="false" ht="341.25" hidden="false" customHeight="true" outlineLevel="0" collapsed="false">
      <c r="B112" s="32" t="str">
        <f aca="false">'[3]1 lentelė'!B113</f>
        <v>2.2.2.1.4</v>
      </c>
      <c r="C112" s="32" t="str">
        <f aca="false">'[3]1 lentelė'!C113</f>
        <v>R090019-380000-2218</v>
      </c>
      <c r="D112" s="32" t="str">
        <f aca="false">'[3]1 lentelė'!D113</f>
        <v>Želdynų teritorijos formavimas ir kraštovaizdžio būklės gerinimas Utenos mieste</v>
      </c>
      <c r="E112" s="116" t="s">
        <v>943</v>
      </c>
    </row>
    <row r="113" customFormat="false" ht="204" hidden="false" customHeight="false" outlineLevel="0" collapsed="false">
      <c r="B113" s="32" t="str">
        <f aca="false">'[3]1 lentelė'!B114</f>
        <v>2.2.2.1.5</v>
      </c>
      <c r="C113" s="32" t="str">
        <f aca="false">'[3]1 lentelė'!C114</f>
        <v>R090019-380000-2219</v>
      </c>
      <c r="D113" s="32" t="str">
        <f aca="false">'[3]1 lentelė'!D114</f>
        <v>,,Anykščių rajono kraštovaizdžio estetinio potencialo didinimas likviduojant bešeimininkius  kraštovaizdį darkančius statinius“</v>
      </c>
      <c r="E113" s="116" t="s">
        <v>944</v>
      </c>
      <c r="U113" s="0" t="s">
        <v>873</v>
      </c>
    </row>
    <row r="114" customFormat="false" ht="193.5" hidden="false" customHeight="true" outlineLevel="0" collapsed="false">
      <c r="B114" s="32" t="str">
        <f aca="false">'[3]1 lentelė'!B115</f>
        <v>2.2.2.1.6</v>
      </c>
      <c r="C114" s="32" t="str">
        <f aca="false">'[3]1 lentelė'!C115</f>
        <v>R090019-380000-2220</v>
      </c>
      <c r="D114" s="32" t="str">
        <f aca="false">'[3]1 lentelė'!D115</f>
        <v>Kraštovaizdžio formavimas ir ekologinės būklės gerinimas Anykščių rajono savivaldybėje</v>
      </c>
      <c r="E114" s="116" t="s">
        <v>945</v>
      </c>
    </row>
    <row r="115" customFormat="false" ht="132" hidden="false" customHeight="false" outlineLevel="0" collapsed="false">
      <c r="B115" s="32" t="str">
        <f aca="false">'[3]1 lentelė'!B116</f>
        <v>2.2.2.1.7</v>
      </c>
      <c r="C115" s="32" t="str">
        <f aca="false">'[3]1 lentelė'!C116</f>
        <v>R090019-380000-2221</v>
      </c>
      <c r="D115" s="32" t="str">
        <f aca="false">'[3]1 lentelė'!D116</f>
        <v>Visagino miesto kraštovaizdžio formavimas, ekologinės būklės gerinimas ir želdynų tvarkymas (kūrimas) gamtinio karkaso teritorijose</v>
      </c>
      <c r="E115" s="116" t="s">
        <v>946</v>
      </c>
      <c r="U115" s="0" t="s">
        <v>885</v>
      </c>
    </row>
    <row r="116" customFormat="false" ht="269.25" hidden="false" customHeight="true" outlineLevel="0" collapsed="false">
      <c r="B116" s="32" t="str">
        <f aca="false">'[3]1 lentelė'!B117</f>
        <v>2.2.2.1.8</v>
      </c>
      <c r="C116" s="32" t="str">
        <f aca="false">'[3]1 lentelė'!C117</f>
        <v>R090019-380000-2222</v>
      </c>
      <c r="D116" s="32" t="str">
        <f aca="false">'[3]1 lentelė'!D117</f>
        <v>Utenos rajono kraštovaizdžio estetinio potencialo didinimas likviduojant bešeimininkius apleistus, kraštovaizdį darkančius statinius</v>
      </c>
      <c r="E116" s="122" t="s">
        <v>947</v>
      </c>
    </row>
    <row r="117" customFormat="false" ht="147.75" hidden="false" customHeight="false" outlineLevel="0" collapsed="false">
      <c r="B117" s="32" t="str">
        <f aca="false">'[3]1 lentelė'!B118</f>
        <v>2.2.2.1.9</v>
      </c>
      <c r="C117" s="32" t="str">
        <f aca="false">'[3]1 lentelė'!C118</f>
        <v>R090019-380000-2223</v>
      </c>
      <c r="D117" s="32" t="str">
        <f aca="false">'[3]1 lentelė'!D118</f>
        <v>Kraštovaizdžio planavimas, tvarkymas ir būklės gerinimas Molėtų rajone </v>
      </c>
      <c r="E117" s="122" t="s">
        <v>948</v>
      </c>
    </row>
    <row r="118" customFormat="false" ht="60" hidden="false" customHeight="false" outlineLevel="0" collapsed="false">
      <c r="B118" s="32" t="str">
        <f aca="false">'[3]1 lentelė'!B119</f>
        <v>2.2.2.1.10</v>
      </c>
      <c r="C118" s="32" t="str">
        <f aca="false">'[3]1 lentelė'!C119</f>
        <v>R090019-380000-2224</v>
      </c>
      <c r="D118" s="32" t="str">
        <f aca="false">'[3]1 lentelė'!D119</f>
        <v>Kraštovaizdžio formavimas, pažeistų žemių tvarkymas Ignalinos rajone ir bendrųjų planų tikslinimas</v>
      </c>
      <c r="E118" s="116" t="s">
        <v>949</v>
      </c>
    </row>
    <row r="119" customFormat="false" ht="107.25" hidden="false" customHeight="true" outlineLevel="0" collapsed="false">
      <c r="B119" s="32" t="str">
        <f aca="false">'[3]1 lentelė'!B120</f>
        <v>2.2.2.1.11</v>
      </c>
      <c r="C119" s="32" t="str">
        <f aca="false">'[3]1 lentelė'!C120</f>
        <v>R090019-380000-2225</v>
      </c>
      <c r="D119" s="32" t="str">
        <f aca="false">'[3]1 lentelė'!D120</f>
        <v>Bešeimininkių apleistų statinių likvidavimas Molėtų rajono savivaldybėje</v>
      </c>
      <c r="E119" s="116" t="s">
        <v>950</v>
      </c>
    </row>
    <row r="120" customFormat="false" ht="158.2" hidden="false" customHeight="false" outlineLevel="0" collapsed="false">
      <c r="B120" s="32" t="str">
        <f aca="false">'[3]1 lentelė'!B121</f>
        <v>2.2.2.1.12</v>
      </c>
      <c r="C120" s="32" t="str">
        <f aca="false">'[3]1 lentelė'!C121</f>
        <v>R090019-380000-2226</v>
      </c>
      <c r="D120" s="32" t="str">
        <f aca="false">'[3]1 lentelė'!D121</f>
        <v>Bešeimininkių apleistų pastatų likvidavimas Zarasų rajone</v>
      </c>
      <c r="E120" s="122" t="s">
        <v>951</v>
      </c>
    </row>
    <row r="121" customFormat="false" ht="38.25" hidden="false" customHeight="false" outlineLevel="0" collapsed="false">
      <c r="B121" s="123" t="str">
        <f aca="false">'[3]1 lentelė'!B122</f>
        <v>2.3 </v>
      </c>
      <c r="C121" s="123" t="n">
        <f aca="false">'[3]1 lentelė'!C122</f>
        <v>0</v>
      </c>
      <c r="D121" s="123" t="str">
        <f aca="false">'[3]1 lentelė'!D122</f>
        <v>Tikslas: Verslo ir investicijų skatinimas bei pramonės potencialo skatinimas</v>
      </c>
      <c r="E121" s="123"/>
    </row>
    <row r="122" customFormat="false" ht="38.25" hidden="false" customHeight="false" outlineLevel="0" collapsed="false">
      <c r="B122" s="124" t="str">
        <f aca="false">'[3]1 lentelė'!B123</f>
        <v>2.3.1</v>
      </c>
      <c r="C122" s="124" t="n">
        <f aca="false">'[3]1 lentelė'!C123</f>
        <v>0</v>
      </c>
      <c r="D122" s="124" t="str">
        <f aca="false">'[3]1 lentelė'!D123</f>
        <v>Uždavinys: Sukurti infrastruktūrą ir palankią aplinką vidaus ir užsienio investuotojams</v>
      </c>
      <c r="E122" s="124"/>
    </row>
    <row r="123" customFormat="false" ht="76.5" hidden="false" customHeight="false" outlineLevel="0" collapsed="false">
      <c r="B123" s="119" t="str">
        <f aca="false">'[3]1 lentelė'!B124</f>
        <v>2.3.1.1</v>
      </c>
      <c r="C123" s="119" t="n">
        <f aca="false">'[3]1 lentelė'!C124</f>
        <v>0</v>
      </c>
      <c r="D123" s="119" t="str">
        <f aca="false">'[3]1 lentelė'!D124</f>
        <v>Priemonė: Sukurti ir (arba) išplėtoti pramoninių parkų infrastruktūrą ir taip sudaryti sąlygas pritraukti tiesioginių užsienio investicijų sumanios specializacijos srityse (valstybinė SMART PARK LT)</v>
      </c>
      <c r="E123" s="119"/>
    </row>
    <row r="124" customFormat="false" ht="96" hidden="false" customHeight="false" outlineLevel="0" collapsed="false">
      <c r="B124" s="32" t="str">
        <f aca="false">'[3]1 lentelė'!B125</f>
        <v>2.3.1.1.1</v>
      </c>
      <c r="C124" s="32" t="str">
        <f aca="false">'[3]1 lentelė'!C125</f>
        <v>R098830-360000-2301</v>
      </c>
      <c r="D124" s="32" t="str">
        <f aca="false">'[3]1 lentelė'!D125</f>
        <v>Investicijos į Visagine kuriamo pramoninio parko (SMART PARK) inžinerinius tinklus ir susisiekimo komunikacijas bei pramoninio parko rinkodarą</v>
      </c>
      <c r="E124" s="116" t="s">
        <v>952</v>
      </c>
    </row>
    <row r="125" customFormat="false" ht="25.5" hidden="false" customHeight="false" outlineLevel="0" collapsed="false">
      <c r="A125" s="108"/>
      <c r="B125" s="108" t="str">
        <f aca="false">'[3]1 lentelė'!B126</f>
        <v>2.3.2</v>
      </c>
      <c r="C125" s="108"/>
      <c r="D125" s="108" t="str">
        <f aca="false">'[3]1 lentelė'!D126</f>
        <v>Uždavinys: Skatinti bendruomeninį-socialinį verslą</v>
      </c>
      <c r="E125" s="108"/>
    </row>
    <row r="126" customFormat="false" ht="25.5" hidden="false" customHeight="false" outlineLevel="0" collapsed="false">
      <c r="A126" s="110"/>
      <c r="B126" s="119" t="str">
        <f aca="false">'[3]1 lentelė'!B127</f>
        <v>2.3.2.1</v>
      </c>
      <c r="C126" s="119"/>
      <c r="D126" s="119" t="str">
        <f aca="false">'[3]1 lentelė'!D127</f>
        <v>Priemonė: konkursinė, VVG strategijų įgyvendinimas</v>
      </c>
      <c r="E126" s="119"/>
    </row>
    <row r="127" customFormat="false" ht="51" hidden="false" customHeight="false" outlineLevel="0" collapsed="false">
      <c r="A127" s="19"/>
      <c r="B127" s="17" t="str">
        <f aca="false">'[3]1 lentelė'!B128</f>
        <v>2.3.3</v>
      </c>
      <c r="C127" s="17"/>
      <c r="D127" s="17" t="str">
        <f aca="false">'[3]1 lentelė'!D128</f>
        <v>Uždavinys:  Didinti regiono konkurencingumą skatinant tarpregioninį bendradarbiavimą ir partnerystę</v>
      </c>
      <c r="E127" s="17"/>
    </row>
    <row r="128" customFormat="false" ht="25.5" hidden="false" customHeight="false" outlineLevel="0" collapsed="false">
      <c r="A128" s="32"/>
      <c r="B128" s="18" t="str">
        <f aca="false">'[3]1 lentelė'!B129</f>
        <v>2.3.3.1</v>
      </c>
      <c r="C128" s="18"/>
      <c r="D128" s="18" t="str">
        <f aca="false">'[3]1 lentelė'!D129</f>
        <v>Priemonė: Skatinti užimtumą regione</v>
      </c>
      <c r="E128" s="18"/>
    </row>
    <row r="129" customFormat="false" ht="51" hidden="false" customHeight="false" outlineLevel="0" collapsed="false">
      <c r="B129" s="32" t="str">
        <f aca="false">'[3]1 lentelė'!B130</f>
        <v>2.3.3.1.1</v>
      </c>
      <c r="C129" s="32" t="str">
        <f aca="false">'[3]1 lentelė'!C130</f>
        <v>R09B000-510000-2302</v>
      </c>
      <c r="D129" s="32" t="str">
        <f aca="false">'[3]1 lentelė'!D130</f>
        <v>Pasaulinio medicininių produktų gamintojo plėtros projektas                         (URPT 2018-06-07 sprendimas Nr.51/7S-31)</v>
      </c>
      <c r="E129" s="118"/>
    </row>
    <row r="130" customFormat="false" ht="25.5" hidden="false" customHeight="false" outlineLevel="0" collapsed="false">
      <c r="B130" s="120" t="str">
        <f aca="false">'[3]1 lentelė'!B131</f>
        <v>3.</v>
      </c>
      <c r="C130" s="120"/>
      <c r="D130" s="120" t="str">
        <f aca="false">'[3]1 lentelė'!D131</f>
        <v>Prioritetas: Gyvenimo kokybės gerinimas</v>
      </c>
      <c r="E130" s="120"/>
    </row>
    <row r="131" customFormat="false" ht="25.5" hidden="false" customHeight="false" outlineLevel="0" collapsed="false">
      <c r="B131" s="121" t="str">
        <f aca="false">'[3]1 lentelė'!B132</f>
        <v>3.1 </v>
      </c>
      <c r="C131" s="121"/>
      <c r="D131" s="121" t="str">
        <f aca="false">'[3]1 lentelė'!D132</f>
        <v>Tikslas: Mokymosi visą gyvenimą ir kūrybiškumo skatinimas</v>
      </c>
      <c r="E131" s="121"/>
    </row>
    <row r="132" customFormat="false" ht="38.25" hidden="false" customHeight="false" outlineLevel="0" collapsed="false">
      <c r="B132" s="108" t="str">
        <f aca="false">'[3]1 lentelė'!B133</f>
        <v>3.1.1</v>
      </c>
      <c r="C132" s="108"/>
      <c r="D132" s="108" t="str">
        <f aca="false">'[3]1 lentelė'!D133</f>
        <v>Uždavinys: Gerinti švietimo kokybę, modernizuojant švietimo infrastruktūrą</v>
      </c>
      <c r="E132" s="108"/>
    </row>
    <row r="133" customFormat="false" ht="38.25" hidden="false" customHeight="false" outlineLevel="0" collapsed="false">
      <c r="B133" s="119" t="str">
        <f aca="false">'[3]1 lentelė'!B134</f>
        <v>3.1.1.1</v>
      </c>
      <c r="C133" s="119"/>
      <c r="D133" s="119" t="str">
        <f aca="false">'[3]1 lentelė'!D134</f>
        <v>Priemonė: Ikimokyklinio ir priešmokyklinio ugdymo prieinamumo didinimas</v>
      </c>
      <c r="E133" s="119"/>
    </row>
    <row r="134" customFormat="false" ht="156" hidden="false" customHeight="false" outlineLevel="0" collapsed="false">
      <c r="B134" s="32" t="str">
        <f aca="false">'[3]1 lentelė'!B136</f>
        <v>3.1.1.1.2</v>
      </c>
      <c r="C134" s="32" t="str">
        <f aca="false">'[3]1 lentelė'!C136</f>
        <v>R097705-230000-3102</v>
      </c>
      <c r="D134" s="32" t="str">
        <f aca="false">'[3]1 lentelė'!D136</f>
        <v>Utenos vaikų lopšelio darželio „Šaltinėlis“ vidaus patalpų modernizavimas</v>
      </c>
      <c r="E134" s="116" t="s">
        <v>953</v>
      </c>
    </row>
    <row r="135" customFormat="false" ht="127.5" hidden="false" customHeight="true" outlineLevel="0" collapsed="false">
      <c r="B135" s="32" t="str">
        <f aca="false">'[3]1 lentelė'!B137</f>
        <v>3.1.1.1.3</v>
      </c>
      <c r="C135" s="32" t="str">
        <f aca="false">'[3]1 lentelė'!C137</f>
        <v>R097705-230000-3103</v>
      </c>
      <c r="D135" s="32" t="str">
        <f aca="false">'[3]1 lentelė'!D137</f>
        <v>Utenos vaikų lopšelio – darželio ,,Pasaka" vidaus patalpų modernizavimas</v>
      </c>
      <c r="E135" s="116" t="s">
        <v>954</v>
      </c>
    </row>
    <row r="136" customFormat="false" ht="25.5" hidden="false" customHeight="false" outlineLevel="0" collapsed="false">
      <c r="B136" s="119" t="str">
        <f aca="false">'[3]1 lentelė'!B138</f>
        <v>3.1.1.2</v>
      </c>
      <c r="C136" s="119"/>
      <c r="D136" s="119" t="str">
        <f aca="false">'[3]1 lentelė'!D138</f>
        <v>Priemonė:  Mokyklų tinklo efektyvumo didinimas</v>
      </c>
      <c r="E136" s="119"/>
    </row>
    <row r="137" customFormat="false" ht="144" hidden="false" customHeight="false" outlineLevel="0" collapsed="false">
      <c r="B137" s="32" t="str">
        <f aca="false">'[3]1 lentelė'!B139</f>
        <v>3.1.1.2.1</v>
      </c>
      <c r="C137" s="32" t="str">
        <f aca="false">'[3]1 lentelė'!C139</f>
        <v>R097724-220000-3103</v>
      </c>
      <c r="D137" s="32" t="str">
        <f aca="false">'[3]1 lentelė'!D139</f>
        <v>Anykščių miesto A.Vienuolio progimnazijos modernizavimas (vidaus erdvių remontas ir aprūpinimas įranga) </v>
      </c>
      <c r="E137" s="116" t="s">
        <v>955</v>
      </c>
    </row>
    <row r="138" customFormat="false" ht="217.5" hidden="false" customHeight="true" outlineLevel="0" collapsed="false">
      <c r="B138" s="32" t="str">
        <f aca="false">'[3]1 lentelė'!B140</f>
        <v>3.1.1.2.2</v>
      </c>
      <c r="C138" s="32" t="str">
        <f aca="false">'[3]1 lentelė'!C140</f>
        <v>R097724-220000-3104</v>
      </c>
      <c r="D138" s="32" t="str">
        <f aca="false">'[3]1 lentelė'!D140</f>
        <v>„Kūrybiškumą skatinančių edukacinių erdvių kūrimas Molėtų gimnazijos vidaus patalpose“ </v>
      </c>
      <c r="E138" s="116" t="s">
        <v>956</v>
      </c>
    </row>
    <row r="139" customFormat="false" ht="134.25" hidden="false" customHeight="true" outlineLevel="0" collapsed="false">
      <c r="B139" s="32" t="str">
        <f aca="false">'[3]1 lentelė'!B141</f>
        <v>3.1.1.2.3</v>
      </c>
      <c r="C139" s="32" t="str">
        <f aca="false">'[3]1 lentelė'!C141</f>
        <v>R097724-220000-3105</v>
      </c>
      <c r="D139" s="32" t="str">
        <f aca="false">'[3]1 lentelė'!D141</f>
        <v>„Edukacinių erdvių kūrimas Ignalinos Česlovo Kudabos progimnazijoje“ </v>
      </c>
      <c r="E139" s="116" t="s">
        <v>957</v>
      </c>
    </row>
    <row r="140" customFormat="false" ht="25.5" hidden="false" customHeight="false" outlineLevel="0" collapsed="false">
      <c r="B140" s="124" t="str">
        <f aca="false">'[3]1 lentelė'!B142</f>
        <v>3.1.2</v>
      </c>
      <c r="C140" s="124" t="n">
        <f aca="false">'[3]1 lentelė'!C142</f>
        <v>0</v>
      </c>
      <c r="D140" s="124" t="str">
        <f aca="false">'[3]1 lentelė'!D142</f>
        <v>Uždavinys: Plėtoti neformalaus ugdymosi galimybes</v>
      </c>
      <c r="E140" s="124"/>
    </row>
    <row r="141" customFormat="false" ht="25.5" hidden="false" customHeight="false" outlineLevel="0" collapsed="false">
      <c r="B141" s="119" t="str">
        <f aca="false">'[3]1 lentelė'!B143</f>
        <v>3.1.2.1</v>
      </c>
      <c r="C141" s="119" t="n">
        <f aca="false">'[3]1 lentelė'!C143</f>
        <v>0</v>
      </c>
      <c r="D141" s="119" t="str">
        <f aca="false">'[3]1 lentelė'!D143</f>
        <v>Priemonė: Neformaliojo švietimo infrastruktūros tobulinimas</v>
      </c>
      <c r="E141" s="119"/>
    </row>
    <row r="142" customFormat="false" ht="108" hidden="false" customHeight="false" outlineLevel="0" collapsed="false">
      <c r="B142" s="32" t="str">
        <f aca="false">'[3]1 lentelė'!B144</f>
        <v>3.1.2.1.1</v>
      </c>
      <c r="C142" s="32" t="str">
        <f aca="false">'[3]1 lentelė'!C144</f>
        <v>R097725-240000-3106</v>
      </c>
      <c r="D142" s="32" t="str">
        <f aca="false">'[3]1 lentelė'!D144</f>
        <v>Vaikų ir jaunimo neformalaus ugdymosi galimybių plėtra Anykščių kūno kultūros ir sporto centrui priklausančiuose A. Vienuolio progimnazijos patalpose </v>
      </c>
      <c r="E142" s="116" t="s">
        <v>958</v>
      </c>
    </row>
    <row r="143" customFormat="false" ht="149.25" hidden="false" customHeight="true" outlineLevel="0" collapsed="false">
      <c r="B143" s="32" t="str">
        <f aca="false">'[3]1 lentelė'!B145</f>
        <v>3.1.2.1.2 </v>
      </c>
      <c r="C143" s="32" t="str">
        <f aca="false">'[3]1 lentelė'!C145</f>
        <v>R097725-243200-3107</v>
      </c>
      <c r="D143" s="32" t="str">
        <f aca="false">'[3]1 lentelė'!D145</f>
        <v>Zarasų sporto centro erdvių atnaujinimas</v>
      </c>
      <c r="E143" s="116" t="s">
        <v>959</v>
      </c>
    </row>
    <row r="144" customFormat="false" ht="25.5" hidden="false" customHeight="false" outlineLevel="0" collapsed="false">
      <c r="B144" s="121" t="str">
        <f aca="false">'[3]1 lentelė'!B146</f>
        <v>3.2 </v>
      </c>
      <c r="C144" s="121"/>
      <c r="D144" s="121" t="str">
        <f aca="false">'[3]1 lentelė'!D146</f>
        <v>Tikslas: Viešųjų paslaugų prieinamumo didinimas</v>
      </c>
      <c r="E144" s="121"/>
    </row>
    <row r="145" customFormat="false" ht="25.5" hidden="false" customHeight="false" outlineLevel="0" collapsed="false">
      <c r="B145" s="108" t="str">
        <f aca="false">'[3]1 lentelė'!B147</f>
        <v>3.2.1</v>
      </c>
      <c r="C145" s="108"/>
      <c r="D145" s="108" t="str">
        <f aca="false">'[3]1 lentelė'!D147</f>
        <v>Uždavinys: Užtikrinti kokybišką ir prieinamą sveikatos priežiūrą</v>
      </c>
      <c r="E145" s="108"/>
    </row>
    <row r="146" customFormat="false" ht="38.25" hidden="false" customHeight="false" outlineLevel="0" collapsed="false">
      <c r="B146" s="119" t="str">
        <f aca="false">'[3]1 lentelė'!B148</f>
        <v>3.2.1.1</v>
      </c>
      <c r="C146" s="119"/>
      <c r="D146" s="119" t="str">
        <f aca="false">'[3]1 lentelė'!D148</f>
        <v>Priemonė: Pirminės asmens ir visuomenės sveikatos priežiūros veiklos efektyvumo didinimas</v>
      </c>
      <c r="E146" s="119"/>
    </row>
    <row r="147" customFormat="false" ht="300" hidden="false" customHeight="false" outlineLevel="0" collapsed="false">
      <c r="B147" s="32" t="str">
        <f aca="false">'[3]1 lentelė'!B149</f>
        <v>3.2.1.1.1</v>
      </c>
      <c r="C147" s="32" t="str">
        <f aca="false">'[3]1 lentelė'!C149</f>
        <v>R096609-270000-3236</v>
      </c>
      <c r="D147" s="32" t="str">
        <f aca="false">'[3]1 lentelė'!D149</f>
        <v>Anykščių rajono savivaldybės gyventojų sveikatos stiprinimas gerinant pirminės sveikatos priežiūros paslaugų prieinamumą ir kokybę</v>
      </c>
      <c r="E147" s="116" t="s">
        <v>960</v>
      </c>
    </row>
    <row r="148" customFormat="false" ht="156" hidden="false" customHeight="false" outlineLevel="0" collapsed="false">
      <c r="B148" s="32" t="str">
        <f aca="false">'[3]1 lentelė'!B150</f>
        <v>3.2.1.1.2</v>
      </c>
      <c r="C148" s="32" t="str">
        <f aca="false">'[3]1 lentelė'!C150</f>
        <v>R096609-270000-3237</v>
      </c>
      <c r="D148" s="32" t="str">
        <f aca="false">'[3]1 lentelė'!D150</f>
        <v>Pirminės sveikatos paslaugų gerinimas VšĮ Ignalinos rajono poliklinikoje</v>
      </c>
      <c r="E148" s="116" t="s">
        <v>961</v>
      </c>
      <c r="U148" s="0" t="s">
        <v>885</v>
      </c>
    </row>
    <row r="149" customFormat="false" ht="185.25" hidden="false" customHeight="true" outlineLevel="0" collapsed="false">
      <c r="B149" s="32" t="str">
        <f aca="false">'[3]1 lentelė'!B151</f>
        <v>3.2.1.1.3</v>
      </c>
      <c r="C149" s="32" t="str">
        <f aca="false">'[3]1 lentelė'!C151</f>
        <v>R096609-270000-3238</v>
      </c>
      <c r="D149" s="32" t="str">
        <f aca="false">'[3]1 lentelė'!D151</f>
        <v>UAB „Ignalinos sveikatos centras“ pirminės asmens sveikatos priežiūros paslaugų teikimo efektyvumo didinimas</v>
      </c>
      <c r="E149" s="116" t="s">
        <v>962</v>
      </c>
    </row>
    <row r="150" customFormat="false" ht="204" hidden="false" customHeight="false" outlineLevel="0" collapsed="false">
      <c r="B150" s="32" t="str">
        <f aca="false">'[3]1 lentelė'!B152</f>
        <v>3.2.1.1.4</v>
      </c>
      <c r="C150" s="32" t="str">
        <f aca="false">'[3]1 lentelė'!C152</f>
        <v>R096609-270000-3239</v>
      </c>
      <c r="D150" s="32" t="str">
        <f aca="false">'[3]1 lentelė'!D152</f>
        <v>Molėtų r. pirminės sveikatos priežiūros centro veiklos efektyvumo didinimas</v>
      </c>
      <c r="E150" s="116" t="s">
        <v>963</v>
      </c>
    </row>
    <row r="151" customFormat="false" ht="207" hidden="false" customHeight="true" outlineLevel="0" collapsed="false">
      <c r="B151" s="32" t="str">
        <f aca="false">'[3]1 lentelė'!B153</f>
        <v>3.2.1.1.5</v>
      </c>
      <c r="C151" s="32" t="str">
        <f aca="false">'[3]1 lentelė'!C153</f>
        <v>R096609-270000-3240</v>
      </c>
      <c r="D151" s="32" t="str">
        <f aca="false">'[3]1 lentelė'!D153</f>
        <v>Pirminės asmens sveikatos priežiūros veiklos efektyvumo didinimas Utenos rajone</v>
      </c>
      <c r="E151" s="116" t="s">
        <v>964</v>
      </c>
    </row>
    <row r="152" customFormat="false" ht="168" hidden="false" customHeight="false" outlineLevel="0" collapsed="false">
      <c r="B152" s="32" t="str">
        <f aca="false">'[3]1 lentelė'!B154</f>
        <v>3.2.1.1.6</v>
      </c>
      <c r="C152" s="32" t="str">
        <f aca="false">'[3]1 lentelė'!C154</f>
        <v>R096609-270000-3241</v>
      </c>
      <c r="D152" s="32" t="str">
        <f aca="false">'[3]1 lentelė'!D154</f>
        <v>UAB "Dilina" teikiamų paslaugų efektyvumo didinimas</v>
      </c>
      <c r="E152" s="116" t="s">
        <v>965</v>
      </c>
    </row>
    <row r="153" customFormat="false" ht="360" hidden="false" customHeight="false" outlineLevel="0" collapsed="false">
      <c r="B153" s="32" t="str">
        <f aca="false">'[3]1 lentelė'!B155</f>
        <v>3.2.1.1.7</v>
      </c>
      <c r="C153" s="32" t="str">
        <f aca="false">'[3]1 lentelė'!C155</f>
        <v>R096609-270000-3242</v>
      </c>
      <c r="D153" s="32" t="str">
        <f aca="false">'[3]1 lentelė'!D155</f>
        <v>Pirminės asmens sveikatos priežiūros paslaugų kokybės ir prieinamumo gerinimas Zarasų rajono savivaldybėje</v>
      </c>
      <c r="E153" s="116" t="s">
        <v>966</v>
      </c>
    </row>
    <row r="154" customFormat="false" ht="194.25" hidden="false" customHeight="true" outlineLevel="0" collapsed="false">
      <c r="B154" s="32" t="str">
        <f aca="false">'[3]1 lentelė'!B156</f>
        <v>3.2.1.1.8</v>
      </c>
      <c r="C154" s="32" t="str">
        <f aca="false">'[3]1 lentelė'!C156</f>
        <v>R096609-270000-3243</v>
      </c>
      <c r="D154" s="32" t="str">
        <f aca="false">'[3]1 lentelė'!D156</f>
        <v>Pirminės asmens sveikatos priežiūros veiklos efektyvumo didinimas VšĮ Visagino  pirminės sveikatos priežiūros centre</v>
      </c>
      <c r="E154" s="116" t="s">
        <v>967</v>
      </c>
    </row>
    <row r="155" customFormat="false" ht="89.25" hidden="false" customHeight="true" outlineLevel="0" collapsed="false">
      <c r="B155" s="32" t="str">
        <f aca="false">'[3]1 lentelė'!B157</f>
        <v>3.2.1.1.9</v>
      </c>
      <c r="C155" s="32" t="str">
        <f aca="false">'[3]1 lentelė'!C157</f>
        <v>R096609-270000-3244</v>
      </c>
      <c r="D155" s="32" t="str">
        <f aca="false">'[3]1 lentelė'!D157</f>
        <v>Asmens sveikatos priežiūros  kokybės gerinimas Utenos rajono gyventojams</v>
      </c>
      <c r="E155" s="116" t="s">
        <v>968</v>
      </c>
    </row>
    <row r="156" customFormat="false" ht="63.75" hidden="false" customHeight="false" outlineLevel="0" collapsed="false">
      <c r="B156" s="119" t="str">
        <f aca="false">'[3]1 lentelė'!B158</f>
        <v>3.2.1.2</v>
      </c>
      <c r="C156" s="119" t="n">
        <f aca="false">'[3]1 lentelė'!C158</f>
        <v>0</v>
      </c>
      <c r="D156" s="119" t="str">
        <f aca="false">'[3]1 lentelė'!D158</f>
        <v>Priemonė: Priemonių, gerinančių ambulatorinių sveikatos priežiūros paslaugų prieinamumą tuberkulioze sergantiems asmenims, įgyvendinimas</v>
      </c>
      <c r="E156" s="119"/>
    </row>
    <row r="157" customFormat="false" ht="85.5" hidden="false" customHeight="true" outlineLevel="0" collapsed="false">
      <c r="B157" s="32" t="str">
        <f aca="false">'[3]1 lentelė'!B159</f>
        <v>3.2.1.2.1</v>
      </c>
      <c r="C157" s="32" t="str">
        <f aca="false">'[3]1 lentelė'!C159</f>
        <v>R096615-470000-3201</v>
      </c>
      <c r="D157" s="32" t="str">
        <f aca="false">'[3]1 lentelė'!D159</f>
        <v>Tuberkuliozės gydymo skatinimas Anykščių rajono
savivaldybėje</v>
      </c>
      <c r="E157" s="116" t="s">
        <v>969</v>
      </c>
    </row>
    <row r="158" customFormat="false" ht="159.75" hidden="false" customHeight="true" outlineLevel="0" collapsed="false">
      <c r="B158" s="32" t="str">
        <f aca="false">'[3]1 lentelė'!B160</f>
        <v>3.2.1.2.2</v>
      </c>
      <c r="C158" s="32" t="str">
        <f aca="false">'[3]1 lentelė'!C160</f>
        <v>R096615-470000-3202</v>
      </c>
      <c r="D158" s="32" t="str">
        <f aca="false">'[3]1 lentelė'!D160</f>
        <v>Sergamumo ir mirtingumo mažinimas nuo tuberkuliozės Ignalinos rajone</v>
      </c>
      <c r="E158" s="116" t="s">
        <v>970</v>
      </c>
    </row>
    <row r="159" customFormat="false" ht="302.25" hidden="false" customHeight="true" outlineLevel="0" collapsed="false">
      <c r="B159" s="32" t="str">
        <f aca="false">'[3]1 lentelė'!B161</f>
        <v>3.2.1.2.3</v>
      </c>
      <c r="C159" s="32" t="str">
        <f aca="false">'[3]1 lentelė'!C161</f>
        <v>R096615-470000-3203</v>
      </c>
      <c r="D159" s="32" t="str">
        <f aca="false">'[3]1 lentelė'!D161</f>
        <v>Paslaugų prieinamumo priemonių tuberkulioze sergantiems asmenims įgyvendinimas  Molėtų rajone</v>
      </c>
      <c r="E159" s="116" t="s">
        <v>971</v>
      </c>
    </row>
    <row r="160" customFormat="false" ht="264" hidden="false" customHeight="true" outlineLevel="0" collapsed="false">
      <c r="B160" s="32" t="str">
        <f aca="false">'[3]1 lentelė'!B162</f>
        <v>3.2.1.2.4</v>
      </c>
      <c r="C160" s="32" t="str">
        <f aca="false">'[3]1 lentelė'!C162</f>
        <v>R096615-470000-3204</v>
      </c>
      <c r="D160" s="32" t="str">
        <f aca="false">'[3]1 lentelė'!D162</f>
        <v>Priemonių, gerinančių ambulatorinių sveikatos priežiūros paslaugų prieinamumą tuberkulioze sergantiems asmenims, įgyvendinimas Utenos rajone</v>
      </c>
      <c r="E160" s="116" t="s">
        <v>972</v>
      </c>
    </row>
    <row r="161" customFormat="false" ht="252.75" hidden="false" customHeight="true" outlineLevel="0" collapsed="false">
      <c r="B161" s="32" t="str">
        <f aca="false">'[3]1 lentelė'!B163</f>
        <v>3.2.1.2.5</v>
      </c>
      <c r="C161" s="32" t="str">
        <f aca="false">'[3]1 lentelė'!C163</f>
        <v>R096615-470000-3205</v>
      </c>
      <c r="D161" s="32" t="str">
        <f aca="false">'[3]1 lentelė'!D163</f>
        <v>Sergamumo ir mirtingumo mažinimas nuo tuberkuliozės Visagino savivaldybėje</v>
      </c>
      <c r="E161" s="116" t="s">
        <v>973</v>
      </c>
    </row>
    <row r="162" customFormat="false" ht="120" hidden="false" customHeight="false" outlineLevel="0" collapsed="false">
      <c r="B162" s="32" t="str">
        <f aca="false">'[3]1 lentelė'!B164</f>
        <v>3.2.1.2.6</v>
      </c>
      <c r="C162" s="32" t="str">
        <f aca="false">'[3]1 lentelė'!C164</f>
        <v>R096615-470000-3206</v>
      </c>
      <c r="D162" s="32" t="str">
        <f aca="false">'[3]1 lentelė'!D164</f>
        <v>Priemonių, gerinančių ambulatorinių sveikatos priežiūros paslaugų prieinamumą tuberkulioze sergantiems asmenims, įgyvendinimas Zarasų rajono savivaldybėje</v>
      </c>
      <c r="E162" s="116" t="s">
        <v>974</v>
      </c>
    </row>
    <row r="163" customFormat="false" ht="38.25" hidden="false" customHeight="false" outlineLevel="0" collapsed="false">
      <c r="B163" s="108" t="str">
        <f aca="false">'[3]1 lentelė'!B165</f>
        <v>3.2.2</v>
      </c>
      <c r="C163" s="108"/>
      <c r="D163" s="108" t="str">
        <f aca="false">'[3]1 lentelė'!D165</f>
        <v>Uždavinys: Skatinti sveiką gyvenseną ir visuomenės sveikatos raštingumą</v>
      </c>
      <c r="E163" s="108"/>
    </row>
    <row r="164" customFormat="false" ht="25.5" hidden="false" customHeight="false" outlineLevel="0" collapsed="false">
      <c r="B164" s="119" t="str">
        <f aca="false">'[3]1 lentelė'!B166</f>
        <v>3.2.2.1</v>
      </c>
      <c r="C164" s="119"/>
      <c r="D164" s="119" t="str">
        <f aca="false">'[3]1 lentelė'!D166</f>
        <v>Priemonė: Sveikos gyvensenos skatinimas regioniniu lygiu </v>
      </c>
      <c r="E164" s="119"/>
    </row>
    <row r="165" customFormat="false" ht="180" hidden="false" customHeight="false" outlineLevel="0" collapsed="false">
      <c r="B165" s="32" t="str">
        <f aca="false">'[3]1 lentelė'!B167</f>
        <v>3.2.2.1.1.</v>
      </c>
      <c r="C165" s="32" t="str">
        <f aca="false">'[3]1 lentelė'!C167</f>
        <v>R096630-470000-3207</v>
      </c>
      <c r="D165" s="32" t="str">
        <f aca="false">'[3]1 lentelė'!D167</f>
        <v>Sveikos gyvensenos skatinimas Anykščių rajono savivaldybėje</v>
      </c>
      <c r="E165" s="116" t="s">
        <v>975</v>
      </c>
    </row>
    <row r="166" customFormat="false" ht="270.75" hidden="false" customHeight="true" outlineLevel="0" collapsed="false">
      <c r="B166" s="32" t="str">
        <f aca="false">'[3]1 lentelė'!B168</f>
        <v>3.2.2.1.2.</v>
      </c>
      <c r="C166" s="32" t="str">
        <f aca="false">'[3]1 lentelė'!C168</f>
        <v>R096630-470000-3208</v>
      </c>
      <c r="D166" s="32" t="str">
        <f aca="false">'[3]1 lentelė'!D168</f>
        <v>Sveikos gyvensenos skatinimas Molėtų rajono savivaldybėje</v>
      </c>
      <c r="E166" s="116" t="s">
        <v>976</v>
      </c>
    </row>
    <row r="167" customFormat="false" ht="267.75" hidden="false" customHeight="true" outlineLevel="0" collapsed="false">
      <c r="B167" s="32" t="str">
        <f aca="false">'[3]1 lentelė'!B169</f>
        <v>3.2.2.1.3.</v>
      </c>
      <c r="C167" s="32" t="str">
        <f aca="false">'[3]1 lentelė'!C169</f>
        <v>R096630-470000-3209</v>
      </c>
      <c r="D167" s="32" t="str">
        <f aca="false">'[3]1 lentelė'!D169</f>
        <v>Sveikos gyvensenos skatinimas Utenos rajone</v>
      </c>
      <c r="E167" s="116" t="s">
        <v>977</v>
      </c>
    </row>
    <row r="168" customFormat="false" ht="324" hidden="false" customHeight="false" outlineLevel="0" collapsed="false">
      <c r="B168" s="32" t="str">
        <f aca="false">'[3]1 lentelė'!B170</f>
        <v>3.2.2.1.4.</v>
      </c>
      <c r="C168" s="32" t="str">
        <f aca="false">'[3]1 lentelė'!C170</f>
        <v>R096630-470000-3210</v>
      </c>
      <c r="D168" s="32" t="str">
        <f aca="false">'[3]1 lentelė'!D170</f>
        <v>Sveikos gyvensenos skatinimas Zarasų rajono savivaldybėje</v>
      </c>
      <c r="E168" s="116" t="s">
        <v>978</v>
      </c>
    </row>
    <row r="169" customFormat="false" ht="183.75" hidden="false" customHeight="true" outlineLevel="0" collapsed="false">
      <c r="B169" s="32" t="str">
        <f aca="false">'[3]1 lentelė'!B171</f>
        <v>3.2.2.1.5.</v>
      </c>
      <c r="C169" s="32" t="str">
        <f aca="false">'[3]1 lentelė'!C171</f>
        <v>R096630-470000-32011</v>
      </c>
      <c r="D169" s="32" t="str">
        <f aca="false">'[3]1 lentelė'!D171</f>
        <v>Sveikos gyvensenos skatinimas Ignalinos rajone</v>
      </c>
      <c r="E169" s="116" t="s">
        <v>979</v>
      </c>
    </row>
    <row r="170" customFormat="false" ht="169.5" hidden="false" customHeight="true" outlineLevel="0" collapsed="false">
      <c r="B170" s="32" t="str">
        <f aca="false">'[3]1 lentelė'!B172</f>
        <v>3.2.2.1.6.</v>
      </c>
      <c r="C170" s="32" t="str">
        <f aca="false">'[3]1 lentelė'!C172</f>
        <v>R096630-470000-3212</v>
      </c>
      <c r="D170" s="32" t="str">
        <f aca="false">'[3]1 lentelė'!D172</f>
        <v>Vaikų  sveikos  gyvensenos  skatinimas Visagino savivaldybėje</v>
      </c>
      <c r="E170" s="116" t="s">
        <v>980</v>
      </c>
    </row>
    <row r="171" customFormat="false" ht="72" hidden="false" customHeight="false" outlineLevel="0" collapsed="false">
      <c r="B171" s="32" t="str">
        <f aca="false">'[3]1 lentelė'!B173</f>
        <v>3.2.2.1.7.</v>
      </c>
      <c r="C171" s="32" t="str">
        <f aca="false">'[3]1 lentelė'!C173</f>
        <v>R096630-470000-3236</v>
      </c>
      <c r="D171" s="32" t="str">
        <f aca="false">'[3]1 lentelė'!D173</f>
        <v>Sveikos gyvensenos skatinimas Ignalinos rajone. II etapas</v>
      </c>
      <c r="E171" s="116" t="s">
        <v>981</v>
      </c>
    </row>
    <row r="172" customFormat="false" ht="51" hidden="false" customHeight="false" outlineLevel="0" collapsed="false">
      <c r="B172" s="108" t="str">
        <f aca="false">'[3]1 lentelė'!B174</f>
        <v>3.2.3</v>
      </c>
      <c r="C172" s="108" t="n">
        <f aca="false">'[3]1 lentelė'!C174</f>
        <v>0</v>
      </c>
      <c r="D172" s="108" t="str">
        <f aca="false">'[3]1 lentelė'!D174</f>
        <v>Uždavinys: Plėtoti socialinių paslaugų infrastruktūrą ir socialinio būsto fondą bei didinti jų prieinamumą</v>
      </c>
      <c r="E172" s="108"/>
    </row>
    <row r="173" customFormat="false" ht="25.5" hidden="false" customHeight="false" outlineLevel="0" collapsed="false">
      <c r="B173" s="119" t="str">
        <f aca="false">'[3]1 lentelė'!B175</f>
        <v>3.2.3.1</v>
      </c>
      <c r="C173" s="119" t="n">
        <f aca="false">'[3]1 lentelė'!C175</f>
        <v>0</v>
      </c>
      <c r="D173" s="119" t="str">
        <f aca="false">'[3]1 lentelė'!D175</f>
        <v>Priemonė: Socialinių paslaugų infrastruktūros plėtra</v>
      </c>
      <c r="E173" s="119"/>
    </row>
    <row r="174" customFormat="false" ht="180" hidden="false" customHeight="false" outlineLevel="0" collapsed="false">
      <c r="B174" s="32" t="str">
        <f aca="false">'[3]1 lentelė'!B176</f>
        <v>3.2.3.1.1</v>
      </c>
      <c r="C174" s="32" t="str">
        <f aca="false">'[3]1 lentelė'!C176</f>
        <v>R094407-270000-3213</v>
      </c>
      <c r="D174" s="32" t="str">
        <f aca="false">'[3]1 lentelė'!D176</f>
        <v>Anykščių rajono Svėdasų senelių globos namų modernizavimas</v>
      </c>
      <c r="E174" s="116" t="s">
        <v>982</v>
      </c>
    </row>
    <row r="175" customFormat="false" ht="159.75" hidden="false" customHeight="true" outlineLevel="0" collapsed="false">
      <c r="B175" s="32" t="str">
        <f aca="false">'[3]1 lentelė'!B177</f>
        <v>3.2.3.1.2</v>
      </c>
      <c r="C175" s="32" t="str">
        <f aca="false">'[3]1 lentelė'!C177</f>
        <v>R094407-270000-3214</v>
      </c>
      <c r="D175" s="32" t="str">
        <f aca="false">'[3]1 lentelė'!D177</f>
        <v>Utenos rajono savivaldybės Leliūnų socialinės globos namų modernizavimas</v>
      </c>
      <c r="E175" s="116" t="s">
        <v>983</v>
      </c>
    </row>
    <row r="176" customFormat="false" ht="150.75" hidden="false" customHeight="true" outlineLevel="0" collapsed="false">
      <c r="B176" s="32" t="str">
        <f aca="false">'[3]1 lentelė'!B178</f>
        <v>3.2.3.1.3</v>
      </c>
      <c r="C176" s="32" t="str">
        <f aca="false">'[3]1 lentelė'!C178</f>
        <v>R094407-270000-3215</v>
      </c>
      <c r="D176" s="32" t="str">
        <f aca="false">'[3]1 lentelė'!D178</f>
        <v>Zarasų rajono socialinių paslaugų centro nakvynės namų modernizavimas ir plėtra</v>
      </c>
      <c r="E176" s="116" t="s">
        <v>984</v>
      </c>
      <c r="U176" s="0" t="s">
        <v>873</v>
      </c>
    </row>
    <row r="177" customFormat="false" ht="168" hidden="false" customHeight="false" outlineLevel="0" collapsed="false">
      <c r="B177" s="32" t="str">
        <f aca="false">'[3]1 lentelė'!B179</f>
        <v>3.2.3.1.4</v>
      </c>
      <c r="C177" s="32" t="str">
        <f aca="false">'[3]1 lentelė'!C179</f>
        <v>R094407-270000-3216</v>
      </c>
      <c r="D177" s="32" t="str">
        <f aca="false">'[3]1 lentelė'!D179</f>
        <v>Apleisto (nenaudojamo) buvusio visuomeninio pastato konversija ir pritaikymas savarankiško gyvenimo namų Visagine įkūrimas</v>
      </c>
      <c r="E177" s="116" t="s">
        <v>985</v>
      </c>
    </row>
    <row r="178" customFormat="false" ht="25.5" hidden="false" customHeight="false" outlineLevel="0" collapsed="false">
      <c r="B178" s="119" t="str">
        <f aca="false">'[3]1 lentelė'!B180</f>
        <v>3.2.3.2</v>
      </c>
      <c r="C178" s="119"/>
      <c r="D178" s="119" t="str">
        <f aca="false">'[3]1 lentelė'!D180</f>
        <v>Priemonė: Socialinio būsto fondo plėtra</v>
      </c>
      <c r="E178" s="119"/>
    </row>
    <row r="179" customFormat="false" ht="108" hidden="false" customHeight="false" outlineLevel="0" collapsed="false">
      <c r="B179" s="32" t="str">
        <f aca="false">'[3]1 lentelė'!B181</f>
        <v>3.2.3.2.1</v>
      </c>
      <c r="C179" s="32" t="str">
        <f aca="false">'[3]1 lentelė'!C181</f>
        <v>R094408-252600-3217</v>
      </c>
      <c r="D179" s="32" t="str">
        <f aca="false">'[3]1 lentelė'!D181</f>
        <v>Socialinio būsto fondo plėtra Ignalinos rajono savivaldybėje</v>
      </c>
      <c r="E179" s="116" t="s">
        <v>986</v>
      </c>
    </row>
    <row r="180" customFormat="false" ht="110.25" hidden="false" customHeight="true" outlineLevel="0" collapsed="false">
      <c r="B180" s="32" t="str">
        <f aca="false">'[3]1 lentelė'!B182</f>
        <v>3.2.3.2.2</v>
      </c>
      <c r="C180" s="32" t="str">
        <f aca="false">'[3]1 lentelė'!C182</f>
        <v>R094408-250000-3218</v>
      </c>
      <c r="D180" s="32" t="str">
        <f aca="false">'[3]1 lentelė'!D182</f>
        <v>Bendrabučio tipo pastato, esančio Visagine,  Kosmoso 28, patalpų pritaikymas socialinio būsto įrengimui</v>
      </c>
      <c r="E180" s="116" t="s">
        <v>987</v>
      </c>
    </row>
    <row r="181" customFormat="false" ht="156" hidden="false" customHeight="false" outlineLevel="0" collapsed="false">
      <c r="B181" s="32" t="str">
        <f aca="false">'[3]1 lentelė'!B183</f>
        <v>3.2.3.2.3</v>
      </c>
      <c r="C181" s="32" t="str">
        <f aca="false">'[3]1 lentelė'!C183</f>
        <v>R094408-250000-3219</v>
      </c>
      <c r="D181" s="32" t="str">
        <f aca="false">'[3]1 lentelė'!D183</f>
        <v>Socialinio būsto fondo plėtra Anykščių rajono savivaldybėje</v>
      </c>
      <c r="E181" s="116" t="s">
        <v>988</v>
      </c>
    </row>
    <row r="182" customFormat="false" ht="84" hidden="false" customHeight="false" outlineLevel="0" collapsed="false">
      <c r="B182" s="32" t="str">
        <f aca="false">'[3]1 lentelė'!B184</f>
        <v>3.2.3.2.4</v>
      </c>
      <c r="C182" s="32" t="str">
        <f aca="false">'[3]1 lentelė'!C184</f>
        <v>R094408-262500-3220</v>
      </c>
      <c r="D182" s="32" t="str">
        <f aca="false">'[3]1 lentelė'!D184</f>
        <v>Socialinio būsto fondo plėtra Molėtų rajono savivaldybėje</v>
      </c>
      <c r="E182" s="116" t="s">
        <v>989</v>
      </c>
    </row>
    <row r="183" customFormat="false" ht="123" hidden="false" customHeight="true" outlineLevel="0" collapsed="false">
      <c r="B183" s="32" t="str">
        <f aca="false">'[3]1 lentelė'!B185</f>
        <v>3.2.3.2.5</v>
      </c>
      <c r="C183" s="32" t="str">
        <f aca="false">'[3]1 lentelė'!C185</f>
        <v>R094408-260000-3221</v>
      </c>
      <c r="D183" s="32" t="str">
        <f aca="false">'[3]1 lentelė'!D185</f>
        <v>Socialinio būsto fondo plėtra Zarasų rajono savivaldybėje</v>
      </c>
      <c r="E183" s="116" t="s">
        <v>990</v>
      </c>
    </row>
    <row r="184" customFormat="false" ht="108" hidden="false" customHeight="false" outlineLevel="0" collapsed="false">
      <c r="B184" s="32" t="str">
        <f aca="false">'[3]1 lentelė'!B186</f>
        <v>3.2.3.2.6</v>
      </c>
      <c r="C184" s="32" t="str">
        <f aca="false">'[3]1 lentelė'!C186</f>
        <v>R094408-260000-3222</v>
      </c>
      <c r="D184" s="32" t="str">
        <f aca="false">'[3]1 lentelė'!D186</f>
        <v>Socialinio būsto fondo plėtra Utenos rajono savivaldybėje</v>
      </c>
      <c r="E184" s="116" t="s">
        <v>991</v>
      </c>
    </row>
    <row r="185" customFormat="false" ht="25.5" hidden="false" customHeight="false" outlineLevel="0" collapsed="false">
      <c r="B185" s="108" t="str">
        <f aca="false">'[3]1 lentelė'!B187</f>
        <v>3.2.4</v>
      </c>
      <c r="C185" s="108"/>
      <c r="D185" s="108" t="str">
        <f aca="false">'[3]1 lentelė'!D187</f>
        <v>Uždavinys: Plėtoti kultūros paslaugas ir infrastruktūrą</v>
      </c>
      <c r="E185" s="108"/>
    </row>
    <row r="186" customFormat="false" ht="38.25" hidden="false" customHeight="false" outlineLevel="0" collapsed="false">
      <c r="B186" s="119" t="str">
        <f aca="false">'[3]1 lentelė'!B188</f>
        <v>3.2.4.1</v>
      </c>
      <c r="C186" s="119"/>
      <c r="D186" s="119" t="str">
        <f aca="false">'[3]1 lentelė'!D188</f>
        <v>Priemonė: Modernizuoti savivaldybių kultūros infrastuktūrą</v>
      </c>
      <c r="E186" s="119"/>
    </row>
    <row r="187" customFormat="false" ht="136.5" hidden="false" customHeight="true" outlineLevel="0" collapsed="false">
      <c r="B187" s="32" t="str">
        <f aca="false">'[3]1 lentelė'!B189</f>
        <v>3.2.4.1.1</v>
      </c>
      <c r="C187" s="32" t="str">
        <f aca="false">'[3]1 lentelė'!C189</f>
        <v>R093305-330000-3223</v>
      </c>
      <c r="D187" s="32" t="str">
        <f aca="false">'[3]1 lentelė'!D189</f>
        <v>Ignalinos rajono savivaldybės viešosios bibliotekos infrastruktūros pritaikymas vietos bendruomenės poreikiams </v>
      </c>
      <c r="E187" s="116" t="s">
        <v>992</v>
      </c>
      <c r="U187" s="0" t="s">
        <v>873</v>
      </c>
    </row>
    <row r="188" customFormat="false" ht="144" hidden="false" customHeight="false" outlineLevel="0" collapsed="false">
      <c r="B188" s="32" t="str">
        <f aca="false">'[3]1 lentelė'!B190</f>
        <v>3.2.4.1.2</v>
      </c>
      <c r="C188" s="32" t="str">
        <f aca="false">'[3]1 lentelė'!C190</f>
        <v>R093305-334300-3224</v>
      </c>
      <c r="D188" s="32" t="str">
        <f aca="false">'[3]1 lentelė'!D190</f>
        <v>Renginių infrastruktūros atnaujinimas Zarasų miesto Didžiojoje saloje</v>
      </c>
      <c r="E188" s="116" t="s">
        <v>993</v>
      </c>
    </row>
    <row r="189" customFormat="false" ht="168" hidden="false" customHeight="false" outlineLevel="0" collapsed="false">
      <c r="B189" s="32" t="str">
        <f aca="false">'[3]1 lentelė'!B191</f>
        <v>3.2.4.1.3</v>
      </c>
      <c r="C189" s="32" t="str">
        <f aca="false">'[3]1 lentelė'!C191</f>
        <v>R093305-330000-3225</v>
      </c>
      <c r="D189" s="32" t="str">
        <f aca="false">'[3]1 lentelė'!D191</f>
        <v>Molėtų miesto laisvalaikio ir pramogų infrastruktūros atnaujinimas ir plėtra Labanoro g. 1b, Molėtai</v>
      </c>
      <c r="E189" s="116" t="s">
        <v>994</v>
      </c>
      <c r="U189" s="0" t="s">
        <v>873</v>
      </c>
    </row>
    <row r="190" customFormat="false" ht="172.5" hidden="false" customHeight="true" outlineLevel="0" collapsed="false">
      <c r="B190" s="32" t="str">
        <f aca="false">'[3]1 lentelė'!B192</f>
        <v>3.2.4.1.4</v>
      </c>
      <c r="C190" s="32" t="str">
        <f aca="false">'[3]1 lentelė'!C192</f>
        <v>R093305-330000-3226</v>
      </c>
      <c r="D190" s="32" t="str">
        <f aca="false">'[3]1 lentelė'!D192</f>
        <v>Buvusios Sedulinos mokyklos pastato pritaikymas Visagino kultūros centro ir bendruomenės reikmėms, įrengiant Kultūros, turizmo ir kūrybinio verslo miestą po vienu stogu.</v>
      </c>
      <c r="E190" s="116" t="s">
        <v>995</v>
      </c>
    </row>
    <row r="191" customFormat="false" ht="179.25" hidden="false" customHeight="true" outlineLevel="0" collapsed="false">
      <c r="B191" s="32" t="str">
        <f aca="false">'[3]1 lentelė'!B193</f>
        <v>3.2.4.1.5</v>
      </c>
      <c r="C191" s="32" t="str">
        <f aca="false">'[3]1 lentelė'!C193</f>
        <v>R093305-330000-3227</v>
      </c>
      <c r="D191" s="32" t="str">
        <f aca="false">'[3]1 lentelė'!D193</f>
        <v>Lietuvos etnokosmologijos muziejaus paslaugų plėtros baigiamasis etapas</v>
      </c>
      <c r="E191" s="116" t="s">
        <v>996</v>
      </c>
    </row>
    <row r="192" customFormat="false" ht="156" hidden="false" customHeight="false" outlineLevel="0" collapsed="false">
      <c r="B192" s="32" t="str">
        <f aca="false">'[3]1 lentelė'!B194</f>
        <v>3.2.4.1.6</v>
      </c>
      <c r="C192" s="32" t="str">
        <f aca="false">'[3]1 lentelė'!C194</f>
        <v>R093305-330000-3228</v>
      </c>
      <c r="D192" s="32" t="str">
        <f aca="false">'[3]1 lentelė'!D194</f>
        <v>Utenos A. ir M. Miškinių viešosios bibliotekos modernizavimas</v>
      </c>
      <c r="E192" s="116" t="s">
        <v>997</v>
      </c>
    </row>
    <row r="193" customFormat="false" ht="24.75" hidden="false" customHeight="true" outlineLevel="0" collapsed="false">
      <c r="B193" s="108" t="str">
        <f aca="false">'[3]1 lentelė'!B195</f>
        <v>3.2.5</v>
      </c>
      <c r="C193" s="108"/>
      <c r="D193" s="108" t="str">
        <f aca="false">'[3]1 lentelė'!D195</f>
        <v>Uždavinys: Gerinti viešąjį valdymą</v>
      </c>
      <c r="E193" s="108"/>
    </row>
    <row r="194" customFormat="false" ht="38.25" hidden="false" customHeight="false" outlineLevel="0" collapsed="false">
      <c r="B194" s="119" t="str">
        <f aca="false">'[3]1 lentelė'!B196</f>
        <v>3.2.5.1</v>
      </c>
      <c r="C194" s="119"/>
      <c r="D194" s="119" t="str">
        <f aca="false">'[3]1 lentelė'!D196</f>
        <v>Priemonė: Paslaugų ir asmenų aptarnavimo kokybės gerinimas savivaldybėse</v>
      </c>
      <c r="E194" s="119"/>
    </row>
    <row r="195" customFormat="false" ht="204" hidden="false" customHeight="false" outlineLevel="0" collapsed="false">
      <c r="B195" s="32" t="str">
        <f aca="false">'[3]1 lentelė'!B197</f>
        <v>3.2.5.1.1</v>
      </c>
      <c r="C195" s="32" t="str">
        <f aca="false">'[3]1 lentelė'!C197</f>
        <v>R099920-490000-3229</v>
      </c>
      <c r="D195" s="32" t="str">
        <f aca="false">'[3]1 lentelė'!D197</f>
        <v>Paslaugų ir asmenų aptarnavimo kokybės gerinimas Visagino  savivaldybėje</v>
      </c>
      <c r="E195" s="116" t="s">
        <v>998</v>
      </c>
    </row>
    <row r="196" customFormat="false" ht="240" hidden="false" customHeight="false" outlineLevel="0" collapsed="false">
      <c r="B196" s="32" t="str">
        <f aca="false">'[3]1 lentelė'!B198</f>
        <v>3.2.5.1.2</v>
      </c>
      <c r="C196" s="32" t="str">
        <f aca="false">'[3]1 lentelė'!C198</f>
        <v>R099920-490000-3230</v>
      </c>
      <c r="D196" s="32" t="str">
        <f aca="false">'[3]1 lentelė'!D198</f>
        <v>Paslaugų ir asmenų aptarnavimo kokybės gerinimas Molėtų rajono savivaldybėje</v>
      </c>
      <c r="E196" s="116" t="s">
        <v>999</v>
      </c>
    </row>
    <row r="197" customFormat="false" ht="291.75" hidden="false" customHeight="true" outlineLevel="0" collapsed="false">
      <c r="B197" s="32" t="str">
        <f aca="false">'[3]1 lentelė'!B199</f>
        <v> 3.2.5.1.3</v>
      </c>
      <c r="C197" s="32" t="str">
        <f aca="false">'[3]1 lentelė'!C199</f>
        <v>R099920-490000-3231</v>
      </c>
      <c r="D197" s="32" t="str">
        <f aca="false">'[3]1 lentelė'!D199</f>
        <v>Paslaugų ir asmenų aptarnavimo kokybės gerinimas Zarasų rajono savivaldybėje</v>
      </c>
      <c r="E197" s="116" t="s">
        <v>1000</v>
      </c>
    </row>
    <row r="198" customFormat="false" ht="252" hidden="false" customHeight="false" outlineLevel="0" collapsed="false">
      <c r="B198" s="32" t="str">
        <f aca="false">'[3]1 lentelė'!B200</f>
        <v>3.2.5.1.4</v>
      </c>
      <c r="C198" s="32" t="str">
        <f aca="false">'[3]1 lentelė'!C200</f>
        <v>R099920-490000-3232</v>
      </c>
      <c r="D198" s="32" t="str">
        <f aca="false">'[3]1 lentelė'!D200</f>
        <v>Paslaugų ir asmenų aptarnavimo kokybės gerinimas Utenos rajono savivaldybėje, I etapas</v>
      </c>
      <c r="E198" s="116" t="s">
        <v>1001</v>
      </c>
    </row>
    <row r="199" customFormat="false" ht="292.5" hidden="false" customHeight="true" outlineLevel="0" collapsed="false">
      <c r="B199" s="32" t="str">
        <f aca="false">'[3]1 lentelė'!B201</f>
        <v> 3.2.5.1.5</v>
      </c>
      <c r="C199" s="32" t="str">
        <f aca="false">'[3]1 lentelė'!C201</f>
        <v>R099920-490000-3233</v>
      </c>
      <c r="D199" s="32" t="str">
        <f aca="false">'[3]1 lentelė'!D201</f>
        <v>Paslaugų ir asmenų aptarnavimo kokybės gerinimas Anykščių savivaldybėje</v>
      </c>
      <c r="E199" s="116" t="s">
        <v>1002</v>
      </c>
    </row>
    <row r="200" customFormat="false" ht="96" hidden="false" customHeight="false" outlineLevel="0" collapsed="false">
      <c r="B200" s="32" t="str">
        <f aca="false">'[3]1 lentelė'!B202</f>
        <v> 3.2.5.1.6</v>
      </c>
      <c r="C200" s="32" t="str">
        <f aca="false">'[3]1 lentelė'!C202</f>
        <v>R099920-490000-3234</v>
      </c>
      <c r="D200" s="32" t="str">
        <f aca="false">'[3]1 lentelė'!D202</f>
        <v>Paslaugų ir asmenų aptarnavimo kokybės gerinimas Ignalinos rajono savivaldybėje</v>
      </c>
      <c r="E200" s="116" t="s">
        <v>1003</v>
      </c>
    </row>
    <row r="201" customFormat="false" ht="76.5" hidden="false" customHeight="false" outlineLevel="0" collapsed="false">
      <c r="B201" s="32" t="str">
        <f aca="false">'[3]1 lentelė'!B203</f>
        <v>3.2.5.1.8</v>
      </c>
      <c r="C201" s="32" t="str">
        <f aca="false">'[3]1 lentelė'!C203</f>
        <v>R099920-490000-3236</v>
      </c>
      <c r="D201" s="32" t="str">
        <f aca="false">'[3]1 lentelė'!D203</f>
        <v>Paslaugų ir asmenų aptarnavimo kokybės gerinimas Utenos rajono seniūnijose</v>
      </c>
      <c r="E201" s="32" t="s">
        <v>1004</v>
      </c>
    </row>
  </sheetData>
  <printOptions headings="false" gridLines="false" gridLinesSet="true" horizontalCentered="false" verticalCentered="false"/>
  <pageMargins left="0.25" right="0.25" top="0.75" bottom="0.75" header="0.511805555555555" footer="0.511805555555555"/>
  <pageSetup paperSize="9" scale="100" firstPageNumber="0" fitToWidth="4"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K2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192" activePane="bottomLeft" state="frozen"/>
      <selection pane="topLeft" activeCell="A1" activeCellId="0" sqref="A1"/>
      <selection pane="bottomLeft" activeCell="I100" activeCellId="0" sqref="8:202"/>
    </sheetView>
  </sheetViews>
  <sheetFormatPr defaultColWidth="9.15625" defaultRowHeight="15" zeroHeight="false" outlineLevelRow="0" outlineLevelCol="0"/>
  <cols>
    <col collapsed="false" customWidth="true" hidden="false" outlineLevel="0" max="1" min="1" style="0" width="4.43"/>
    <col collapsed="false" customWidth="true" hidden="false" outlineLevel="0" max="2" min="2" style="0" width="10.29"/>
    <col collapsed="false" customWidth="true" hidden="false" outlineLevel="0" max="3" min="3" style="0" width="12.29"/>
    <col collapsed="false" customWidth="true" hidden="false" outlineLevel="0" max="4" min="4" style="0" width="12.42"/>
    <col collapsed="false" customWidth="true" hidden="false" outlineLevel="0" max="5" min="5" style="0" width="10.85"/>
    <col collapsed="false" customWidth="true" hidden="false" outlineLevel="0" max="6" min="6" style="0" width="10.99"/>
    <col collapsed="false" customWidth="true" hidden="false" outlineLevel="0" max="7" min="7" style="0" width="14.43"/>
    <col collapsed="false" customWidth="true" hidden="false" outlineLevel="0" max="8" min="8" style="0" width="14.28"/>
    <col collapsed="false" customWidth="true" hidden="false" outlineLevel="0" max="10" min="9" style="0" width="12.71"/>
    <col collapsed="false" customWidth="true" hidden="false" outlineLevel="0" max="12" min="11" style="0" width="12.86"/>
    <col collapsed="false" customWidth="true" hidden="false" outlineLevel="0" max="13" min="13" style="0" width="12.71"/>
    <col collapsed="false" customWidth="true" hidden="false" outlineLevel="0" max="14" min="14" style="0" width="12.14"/>
    <col collapsed="false" customWidth="true" hidden="false" outlineLevel="0" max="15" min="15" style="0" width="13.01"/>
    <col collapsed="false" customWidth="true" hidden="false" outlineLevel="0" max="16" min="16" style="0" width="11.86"/>
    <col collapsed="false" customWidth="true" hidden="false" outlineLevel="0" max="18" min="17" style="0" width="12.57"/>
    <col collapsed="false" customWidth="true" hidden="false" outlineLevel="0" max="20" min="19" style="0" width="12.29"/>
    <col collapsed="false" customWidth="true" hidden="false" outlineLevel="0" max="21" min="21" style="0" width="16.14"/>
    <col collapsed="false" customWidth="true" hidden="false" outlineLevel="0" max="22" min="22" style="0" width="12.29"/>
    <col collapsed="false" customWidth="true" hidden="false" outlineLevel="0" max="25" min="24" style="0" width="13.57"/>
  </cols>
  <sheetData>
    <row r="1" customFormat="false" ht="15.75" hidden="false" customHeight="false" outlineLevel="0" collapsed="false">
      <c r="B1" s="1"/>
      <c r="C1" s="1"/>
      <c r="D1" s="1"/>
      <c r="E1" s="1"/>
      <c r="F1" s="1"/>
      <c r="Q1" s="125" t="s">
        <v>1005</v>
      </c>
      <c r="R1" s="125"/>
    </row>
    <row r="2" customFormat="false" ht="15.75" hidden="false" customHeight="false" outlineLevel="0" collapsed="false">
      <c r="B2" s="1"/>
      <c r="C2" s="1"/>
      <c r="D2" s="1"/>
      <c r="E2" s="1"/>
      <c r="F2" s="1"/>
      <c r="Q2" s="125" t="s">
        <v>1</v>
      </c>
      <c r="R2" s="125"/>
    </row>
    <row r="3" customFormat="false" ht="15.75" hidden="false" customHeight="false" outlineLevel="0" collapsed="false">
      <c r="B3" s="1"/>
      <c r="C3" s="1"/>
      <c r="D3" s="1"/>
      <c r="E3" s="1"/>
      <c r="F3" s="1"/>
      <c r="Q3" s="125" t="s">
        <v>1006</v>
      </c>
      <c r="R3" s="125"/>
      <c r="S3" s="126"/>
    </row>
    <row r="4" customFormat="false" ht="15.75" hidden="false" customHeight="false" outlineLevel="0" collapsed="false">
      <c r="B4" s="6" t="s">
        <v>1007</v>
      </c>
      <c r="C4" s="1"/>
      <c r="D4" s="1"/>
      <c r="E4" s="1"/>
      <c r="F4" s="1"/>
    </row>
    <row r="5" customFormat="false" ht="15.75" hidden="false" customHeight="true" outlineLevel="0" collapsed="false">
      <c r="B5" s="7" t="s">
        <v>1008</v>
      </c>
      <c r="C5" s="1"/>
      <c r="D5" s="1"/>
      <c r="E5" s="1"/>
      <c r="F5" s="1"/>
    </row>
    <row r="6" customFormat="false" ht="29.25" hidden="false" customHeight="true" outlineLevel="0" collapsed="false">
      <c r="B6" s="8" t="s">
        <v>5</v>
      </c>
      <c r="C6" s="8"/>
      <c r="D6" s="8"/>
      <c r="E6" s="8"/>
      <c r="F6" s="8"/>
      <c r="G6" s="8"/>
      <c r="H6" s="9" t="s">
        <v>7</v>
      </c>
      <c r="I6" s="9"/>
      <c r="J6" s="9"/>
      <c r="K6" s="9"/>
      <c r="L6" s="127" t="s">
        <v>1009</v>
      </c>
      <c r="M6" s="127"/>
      <c r="N6" s="127"/>
      <c r="O6" s="127"/>
      <c r="P6" s="128" t="s">
        <v>1010</v>
      </c>
      <c r="Q6" s="128"/>
      <c r="R6" s="128"/>
      <c r="S6" s="128"/>
      <c r="T6" s="8" t="s">
        <v>1011</v>
      </c>
    </row>
    <row r="7" customFormat="false" ht="104.25" hidden="false" customHeight="true" outlineLevel="0" collapsed="false">
      <c r="B7" s="8" t="s">
        <v>8</v>
      </c>
      <c r="C7" s="8" t="s">
        <v>9</v>
      </c>
      <c r="D7" s="8" t="s">
        <v>10</v>
      </c>
      <c r="E7" s="8" t="s">
        <v>11</v>
      </c>
      <c r="F7" s="8" t="s">
        <v>1012</v>
      </c>
      <c r="G7" s="8" t="s">
        <v>1013</v>
      </c>
      <c r="H7" s="8" t="s">
        <v>22</v>
      </c>
      <c r="I7" s="11" t="s">
        <v>23</v>
      </c>
      <c r="J7" s="11" t="s">
        <v>24</v>
      </c>
      <c r="K7" s="11" t="s">
        <v>25</v>
      </c>
      <c r="L7" s="127" t="s">
        <v>1014</v>
      </c>
      <c r="M7" s="8" t="s">
        <v>1015</v>
      </c>
      <c r="N7" s="8" t="s">
        <v>24</v>
      </c>
      <c r="O7" s="127" t="s">
        <v>25</v>
      </c>
      <c r="P7" s="127" t="s">
        <v>22</v>
      </c>
      <c r="Q7" s="8" t="s">
        <v>1016</v>
      </c>
      <c r="R7" s="8" t="s">
        <v>24</v>
      </c>
      <c r="S7" s="127" t="s">
        <v>1017</v>
      </c>
      <c r="T7" s="8"/>
    </row>
    <row r="8" customFormat="false" ht="13.5" hidden="false" customHeight="true" outlineLevel="0" collapsed="false">
      <c r="B8" s="8"/>
      <c r="C8" s="8"/>
      <c r="D8" s="8"/>
      <c r="E8" s="8"/>
      <c r="F8" s="8"/>
      <c r="G8" s="8"/>
      <c r="H8" s="8"/>
      <c r="I8" s="11"/>
      <c r="J8" s="11"/>
      <c r="K8" s="11"/>
      <c r="L8" s="127"/>
      <c r="M8" s="8"/>
      <c r="N8" s="8"/>
      <c r="O8" s="127"/>
      <c r="P8" s="127"/>
      <c r="Q8" s="8"/>
      <c r="R8" s="8"/>
      <c r="S8" s="127"/>
      <c r="T8" s="8"/>
    </row>
    <row r="9" s="1" customFormat="true" ht="67.5" hidden="false" customHeight="true" outlineLevel="0" collapsed="false">
      <c r="B9" s="13" t="s">
        <v>26</v>
      </c>
      <c r="C9" s="13"/>
      <c r="D9" s="13" t="s">
        <v>27</v>
      </c>
      <c r="E9" s="13"/>
      <c r="F9" s="13"/>
      <c r="G9" s="13"/>
      <c r="H9" s="13"/>
      <c r="I9" s="13"/>
      <c r="J9" s="13"/>
      <c r="K9" s="13"/>
      <c r="L9" s="49"/>
      <c r="M9" s="49"/>
      <c r="N9" s="49"/>
      <c r="O9" s="49"/>
      <c r="P9" s="49"/>
      <c r="Q9" s="49"/>
      <c r="R9" s="49"/>
      <c r="S9" s="49"/>
      <c r="T9" s="13"/>
    </row>
    <row r="10" s="1" customFormat="true" ht="204.75" hidden="false" customHeight="true" outlineLevel="0" collapsed="false">
      <c r="B10" s="14" t="s">
        <v>28</v>
      </c>
      <c r="C10" s="15"/>
      <c r="D10" s="15" t="s">
        <v>29</v>
      </c>
      <c r="E10" s="15"/>
      <c r="F10" s="15"/>
      <c r="G10" s="14"/>
      <c r="H10" s="14"/>
      <c r="I10" s="15"/>
      <c r="J10" s="14"/>
      <c r="K10" s="14"/>
      <c r="L10" s="51"/>
      <c r="M10" s="51"/>
      <c r="N10" s="51"/>
      <c r="O10" s="51"/>
      <c r="P10" s="51"/>
      <c r="Q10" s="51"/>
      <c r="R10" s="51"/>
      <c r="S10" s="51"/>
      <c r="T10" s="14"/>
    </row>
    <row r="11" s="1" customFormat="true" ht="116.25" hidden="false" customHeight="true" outlineLevel="0" collapsed="false">
      <c r="B11" s="16" t="s">
        <v>30</v>
      </c>
      <c r="C11" s="17"/>
      <c r="D11" s="17" t="s">
        <v>31</v>
      </c>
      <c r="E11" s="17"/>
      <c r="F11" s="16"/>
      <c r="G11" s="17"/>
      <c r="H11" s="129" t="n">
        <f aca="false">H12+H27+H32+H40+H55+H62+H68+H73+H79+H86+H98+H101+H108+H123+H133+H137+H142+H147+H157+H165+H174+H179+H187+H195+H35</f>
        <v>77781804.45</v>
      </c>
      <c r="I11" s="129" t="n">
        <f aca="false">I12+I27+I32+I40+I55+I62+I68+I73+I79+I86+I98+I101+I108+I123+I133+I137+I142+I147+I157+I165+I174+I179+I187+I195+I35</f>
        <v>58206255.4</v>
      </c>
      <c r="J11" s="129" t="n">
        <f aca="false">J12+J27+J32+J40+J55+J62+J68+J73+J79+J86+J98+J101+J108+J123+J133+J137+J142+J147+J157+J165+J174+J179+J187+J195+J35</f>
        <v>2154921.49</v>
      </c>
      <c r="K11" s="129" t="n">
        <f aca="false">K12+K27+K32+K40+K55+K62+K68+K73+K79+K86+K98+K101+K108+K123+K133+K137+K142+K147+K157+K165+K174+K179+K187+K195+K35</f>
        <v>17420627.56</v>
      </c>
      <c r="L11" s="129" t="n">
        <f aca="false">L12+L27+L32+L40+L55+L62+L68+L73+L79+L86+L98+L101+L108+L123+L133+L137+L142+L147+L157+L165+L174+L179+L187+L195+L35</f>
        <v>66360237.42</v>
      </c>
      <c r="M11" s="129" t="n">
        <f aca="false">M12+M27+M32+M40+M55+M62+M68+M73+M79+M86+M98+M101+M108+M123+M133+M137+M142+M147+M157+M165+M174+M179+M187+M195+M35</f>
        <v>49588106.67</v>
      </c>
      <c r="N11" s="129" t="n">
        <f aca="false">N12+N27+N32+N40+N55+N62+N68+N73+N79+N86+N98+N101+N108+N123+N133+N137+N142+N147+N157+N165+N174+N179+N187+N195+N35</f>
        <v>2621284.37</v>
      </c>
      <c r="O11" s="129" t="n">
        <f aca="false">O12+O27+O32+O40+O55+O62+O68+O73+O79+O86+O98+O101+O108+O123+O133+O137+O142+O147+O157+O165+O174+O179+O187+O195+O35</f>
        <v>11152935.95</v>
      </c>
      <c r="P11" s="129" t="n">
        <f aca="false">P12+P27+P32+P40+P55+P62+P68+P73+P79+P86+P98+P101+P108+P123+P133+P137+P142+P147+P157+P165+P174+P179+P187+P195+P35</f>
        <v>46874473.2</v>
      </c>
      <c r="Q11" s="129" t="n">
        <f aca="false">Q12+Q27+Q32+Q40+Q55+Q62+Q68+Q73+Q79+Q86+Q98+Q101+Q108+Q123+Q133+Q137+Q142+Q147+Q157+Q165+Q174+Q179+Q187+Q195+Q35</f>
        <v>35749736.8565</v>
      </c>
      <c r="R11" s="129" t="n">
        <f aca="false">R12+R27+R32+R40+R55+R62+R68+R73+R79+R86+R98+R101+R108+R123+R133+R137+R142+R147+R157+R165+R174+R179+R187+R195+R35</f>
        <v>1356165.9935</v>
      </c>
      <c r="S11" s="129" t="n">
        <f aca="false">S12+S27+S32+S40+S55+S62+S68+S73+S79+S86+S98+S101+S108+S123+S133+S137+S142+S147+S157+S165+S174+S179+S187+S195+S35</f>
        <v>9768570.35</v>
      </c>
      <c r="T11" s="130"/>
    </row>
    <row r="12" s="1" customFormat="true" ht="51" hidden="false" customHeight="true" outlineLevel="0" collapsed="false">
      <c r="B12" s="18" t="s">
        <v>32</v>
      </c>
      <c r="C12" s="131" t="s">
        <v>40</v>
      </c>
      <c r="D12" s="75" t="s">
        <v>33</v>
      </c>
      <c r="E12" s="18"/>
      <c r="F12" s="18"/>
      <c r="G12" s="18"/>
      <c r="H12" s="19" t="n">
        <f aca="false">SUM(H13:H26)</f>
        <v>12661458.24</v>
      </c>
      <c r="I12" s="19" t="n">
        <f aca="false">SUM(I13:I26)</f>
        <v>9412452.67</v>
      </c>
      <c r="J12" s="19" t="n">
        <f aca="false">SUM(J13:J26)</f>
        <v>844991.11</v>
      </c>
      <c r="K12" s="19" t="n">
        <f aca="false">SUM(K13:K26)</f>
        <v>2404014.46</v>
      </c>
      <c r="L12" s="19" t="n">
        <f aca="false">SUM(L13:L26)</f>
        <v>11287191.93</v>
      </c>
      <c r="M12" s="19" t="n">
        <f aca="false">SUM(M13:M26)</f>
        <v>8243323.61</v>
      </c>
      <c r="N12" s="19" t="n">
        <f aca="false">SUM(N13:N26)</f>
        <v>741838.6</v>
      </c>
      <c r="O12" s="19" t="n">
        <f aca="false">SUM(O13:O26)</f>
        <v>2301974.79</v>
      </c>
      <c r="P12" s="19" t="n">
        <f aca="false">SUM(P13:P26)</f>
        <v>6148188.33</v>
      </c>
      <c r="Q12" s="19" t="n">
        <f aca="false">SUM(Q13:Q26)</f>
        <v>4650924.92</v>
      </c>
      <c r="R12" s="19" t="n">
        <f aca="false">SUM(R13:R26)</f>
        <v>425738.04</v>
      </c>
      <c r="S12" s="19" t="n">
        <f aca="false">SUM(S13:S26)</f>
        <v>1071525.37</v>
      </c>
      <c r="T12" s="32"/>
    </row>
    <row r="13" s="1" customFormat="true" ht="62.25" hidden="false" customHeight="true" outlineLevel="0" collapsed="false">
      <c r="B13" s="20" t="str">
        <f aca="false">'1 lentelė'!$B13</f>
        <v>1.1.1.1.1</v>
      </c>
      <c r="C13" s="20" t="str">
        <f aca="false">'1 lentelė'!$C13</f>
        <v>R099905-342900-1101</v>
      </c>
      <c r="D13" s="20" t="str">
        <f aca="false">'1 lentelė'!$D13</f>
        <v>Anykščių miesto viešųjų erdvių sistemos pertvarkymas (I etapas)</v>
      </c>
      <c r="E13" s="20" t="str">
        <f aca="false">'1 lentelė'!$E13</f>
        <v>Anykščių rajono savivaldybės administracija</v>
      </c>
      <c r="F13" s="22" t="s">
        <v>42</v>
      </c>
      <c r="G13" s="22" t="s">
        <v>1018</v>
      </c>
      <c r="H13" s="22" t="n">
        <f aca="false">'1 lentelė'!$P13</f>
        <v>1774839.96</v>
      </c>
      <c r="I13" s="22" t="n">
        <f aca="false">'1 lentelė'!$Q13</f>
        <v>1441407.94</v>
      </c>
      <c r="J13" s="22" t="n">
        <f aca="false">'1 lentelė'!$R13</f>
        <v>127183.06</v>
      </c>
      <c r="K13" s="22" t="n">
        <f aca="false">'1 lentelė'!$S13</f>
        <v>206248.96</v>
      </c>
      <c r="L13" s="22" t="n">
        <v>1774839.96</v>
      </c>
      <c r="M13" s="22" t="n">
        <v>1441407.94</v>
      </c>
      <c r="N13" s="22" t="n">
        <v>127183.06</v>
      </c>
      <c r="O13" s="22" t="n">
        <v>206248.96</v>
      </c>
      <c r="P13" s="132" t="n">
        <v>0</v>
      </c>
      <c r="Q13" s="132" t="n">
        <v>0</v>
      </c>
      <c r="R13" s="132" t="n">
        <v>0</v>
      </c>
      <c r="S13" s="132" t="n">
        <v>0</v>
      </c>
      <c r="T13" s="21"/>
      <c r="V13" s="58" t="n">
        <f aca="false">L13-M13-N13-O13</f>
        <v>0</v>
      </c>
    </row>
    <row r="14" s="101" customFormat="true" ht="66.75" hidden="false" customHeight="true" outlineLevel="0" collapsed="false">
      <c r="B14" s="20" t="str">
        <f aca="false">'1 lentelė'!$B14</f>
        <v>1.1.1.1.2</v>
      </c>
      <c r="C14" s="20" t="str">
        <f aca="false">'1 lentelė'!$C14</f>
        <v>R099905-280000-1102</v>
      </c>
      <c r="D14" s="20" t="str">
        <f aca="false">'1 lentelė'!$D14</f>
        <v>Anykščių miesto viešųjų erdvių sistemos pertvarkymas (II etapas) </v>
      </c>
      <c r="E14" s="20" t="str">
        <f aca="false">'1 lentelė'!$E14</f>
        <v>Anykščių rajono savivaldybės administracija</v>
      </c>
      <c r="F14" s="24" t="s">
        <v>42</v>
      </c>
      <c r="G14" s="24" t="s">
        <v>1018</v>
      </c>
      <c r="H14" s="24" t="n">
        <f aca="false">'1 lentelė'!$P14</f>
        <v>1142603.75</v>
      </c>
      <c r="I14" s="24" t="n">
        <f aca="false">'1 lentelė'!$Q14</f>
        <v>881242</v>
      </c>
      <c r="J14" s="24" t="n">
        <f aca="false">'1 lentelė'!$R14</f>
        <v>77757</v>
      </c>
      <c r="K14" s="24" t="n">
        <f aca="false">'1 lentelė'!$S14</f>
        <v>183604.75</v>
      </c>
      <c r="L14" s="24" t="n">
        <v>1142603.75</v>
      </c>
      <c r="M14" s="24" t="n">
        <v>881242</v>
      </c>
      <c r="N14" s="24" t="n">
        <v>77757</v>
      </c>
      <c r="O14" s="24" t="n">
        <v>183604.75</v>
      </c>
      <c r="P14" s="133" t="n">
        <f aca="false">Q14+R14+S14</f>
        <v>1136527.53</v>
      </c>
      <c r="Q14" s="133" t="n">
        <v>876555.67</v>
      </c>
      <c r="R14" s="133" t="n">
        <v>77343.5</v>
      </c>
      <c r="S14" s="133" t="n">
        <v>182628.36</v>
      </c>
      <c r="T14" s="20"/>
      <c r="V14" s="57" t="n">
        <f aca="false">L14-M14-N14-O14</f>
        <v>0</v>
      </c>
    </row>
    <row r="15" s="101" customFormat="true" ht="78" hidden="false" customHeight="true" outlineLevel="0" collapsed="false">
      <c r="B15" s="20" t="str">
        <f aca="false">'1 lentelė'!$B15</f>
        <v>1.1.1.1.3</v>
      </c>
      <c r="C15" s="20" t="str">
        <f aca="false">'1 lentelė'!$C15</f>
        <v>R099905-320000-1103</v>
      </c>
      <c r="D15" s="20" t="str">
        <f aca="false">'1 lentelė'!$D15</f>
        <v>Bendruomeninės aktyvaus laisvalaikio infrastruktūros įrengimas Anykščių mieste  </v>
      </c>
      <c r="E15" s="20" t="str">
        <f aca="false">'1 lentelė'!$E15</f>
        <v>Anykščių rajono savivaldybės administracija</v>
      </c>
      <c r="F15" s="24" t="s">
        <v>42</v>
      </c>
      <c r="G15" s="24" t="s">
        <v>1019</v>
      </c>
      <c r="H15" s="24" t="n">
        <f aca="false">'1 lentelė'!$P15</f>
        <v>667440.92</v>
      </c>
      <c r="I15" s="24" t="n">
        <f aca="false">'1 lentelė'!$Q15</f>
        <v>567324.77</v>
      </c>
      <c r="J15" s="24" t="n">
        <f aca="false">'1 lentelė'!$R15</f>
        <v>50058.07</v>
      </c>
      <c r="K15" s="24" t="n">
        <f aca="false">'1 lentelė'!$S15</f>
        <v>50058.08</v>
      </c>
      <c r="L15" s="24" t="n">
        <v>672604.19</v>
      </c>
      <c r="M15" s="24" t="n">
        <v>571713.55</v>
      </c>
      <c r="N15" s="24" t="n">
        <v>50445.32</v>
      </c>
      <c r="O15" s="24" t="n">
        <v>50445.32</v>
      </c>
      <c r="P15" s="24" t="n">
        <v>667440.92</v>
      </c>
      <c r="Q15" s="24" t="n">
        <v>567324.77</v>
      </c>
      <c r="R15" s="24" t="n">
        <v>50058.07</v>
      </c>
      <c r="S15" s="24" t="n">
        <v>50058.08</v>
      </c>
      <c r="T15" s="24" t="s">
        <v>1020</v>
      </c>
      <c r="V15" s="57" t="n">
        <f aca="false">L15-M15-N15-O15</f>
        <v>0</v>
      </c>
    </row>
    <row r="16" s="1" customFormat="true" ht="64.5" hidden="false" customHeight="true" outlineLevel="0" collapsed="false">
      <c r="B16" s="20" t="str">
        <f aca="false">'1 lentelė'!$B16</f>
        <v>1.1.1.1.4   </v>
      </c>
      <c r="C16" s="20" t="str">
        <f aca="false">'1 lentelė'!$C16</f>
        <v>R099905-302804-1104</v>
      </c>
      <c r="D16" s="20" t="str">
        <f aca="false">'1 lentelė'!$D16</f>
        <v>Anykščių miesto viešųjų erdvių sistemos pertvarkymas (III etapas) </v>
      </c>
      <c r="E16" s="20" t="str">
        <f aca="false">'1 lentelė'!$E16</f>
        <v>Anykščių rajono savivaldybės administracija </v>
      </c>
      <c r="F16" s="22" t="s">
        <v>16</v>
      </c>
      <c r="G16" s="22" t="s">
        <v>43</v>
      </c>
      <c r="H16" s="22" t="n">
        <f aca="false">'1 lentelė'!$P16</f>
        <v>1426434</v>
      </c>
      <c r="I16" s="22" t="n">
        <f aca="false">'1 lentelė'!$Q16</f>
        <v>1212468</v>
      </c>
      <c r="J16" s="22" t="n">
        <f aca="false">'1 lentelė'!$R16</f>
        <v>106983</v>
      </c>
      <c r="K16" s="22" t="n">
        <f aca="false">'1 lentelė'!$S16</f>
        <v>106983</v>
      </c>
      <c r="L16" s="22" t="n">
        <v>0</v>
      </c>
      <c r="M16" s="22" t="n">
        <v>0</v>
      </c>
      <c r="N16" s="22" t="n">
        <v>0</v>
      </c>
      <c r="O16" s="22" t="n">
        <v>0</v>
      </c>
      <c r="P16" s="133" t="n">
        <v>0</v>
      </c>
      <c r="Q16" s="133" t="n">
        <v>0</v>
      </c>
      <c r="R16" s="133" t="n">
        <v>0</v>
      </c>
      <c r="S16" s="133" t="n">
        <v>0</v>
      </c>
      <c r="T16" s="20"/>
      <c r="V16" s="58" t="n">
        <f aca="false">L16-M16-N16-O16</f>
        <v>0</v>
      </c>
    </row>
    <row r="17" s="59" customFormat="true" ht="114.75" hidden="false" customHeight="true" outlineLevel="0" collapsed="false">
      <c r="B17" s="20" t="str">
        <f aca="false">'1 lentelė'!$B17</f>
        <v>1.1.1.1.5</v>
      </c>
      <c r="C17" s="20" t="str">
        <f aca="false">'1 lentelė'!$C17</f>
        <v>R099905-290000-1105</v>
      </c>
      <c r="D17" s="20" t="str">
        <f aca="false">'1 lentelė'!$D17</f>
        <v>Molėtų miesto Ąžuolų ir Kreivosios gatvių teritorijų išnaudojimas įrengiant universalią daugiafunkcinę aikštę</v>
      </c>
      <c r="E17" s="20" t="str">
        <f aca="false">'1 lentelė'!$E17</f>
        <v>Molėtų rajono savivaldybės administracija</v>
      </c>
      <c r="F17" s="22" t="s">
        <v>42</v>
      </c>
      <c r="G17" s="22" t="s">
        <v>1019</v>
      </c>
      <c r="H17" s="22" t="n">
        <f aca="false">'1 lentelė'!$P17</f>
        <v>985763.28</v>
      </c>
      <c r="I17" s="22" t="n">
        <f aca="false">'1 lentelė'!$Q17</f>
        <v>492299.07</v>
      </c>
      <c r="J17" s="22" t="n">
        <f aca="false">'1 lentelė'!$R17</f>
        <v>57917.54</v>
      </c>
      <c r="K17" s="22" t="n">
        <f aca="false">'1 lentelė'!$S17</f>
        <v>435546.67</v>
      </c>
      <c r="L17" s="22" t="n">
        <v>985873.28</v>
      </c>
      <c r="M17" s="22" t="n">
        <v>492299.07</v>
      </c>
      <c r="N17" s="22" t="n">
        <v>57924</v>
      </c>
      <c r="O17" s="22" t="n">
        <v>435595.28</v>
      </c>
      <c r="P17" s="92" t="n">
        <f aca="false">Q17+R17+S17</f>
        <v>985763.28</v>
      </c>
      <c r="Q17" s="22" t="n">
        <v>492299.07</v>
      </c>
      <c r="R17" s="22" t="n">
        <v>57917.54</v>
      </c>
      <c r="S17" s="22" t="n">
        <v>435546.67</v>
      </c>
      <c r="T17" s="22" t="s">
        <v>1021</v>
      </c>
      <c r="V17" s="58"/>
    </row>
    <row r="18" s="26" customFormat="true" ht="66" hidden="false" customHeight="true" outlineLevel="0" collapsed="false">
      <c r="B18" s="20" t="str">
        <f aca="false">'1 lentelė'!$B18</f>
        <v>1.1.1.1.6</v>
      </c>
      <c r="C18" s="20" t="str">
        <f aca="false">'1 lentelė'!$C18</f>
        <v>R099905-302900-1106</v>
      </c>
      <c r="D18" s="20" t="str">
        <f aca="false">'1 lentelė'!$D18</f>
        <v>Molėtų miesto centrinės dalies kompleksinis sutvarkymas (II etapas)</v>
      </c>
      <c r="E18" s="20" t="str">
        <f aca="false">'1 lentelė'!$E18</f>
        <v>Molėtų rajono savivaldybės administracija</v>
      </c>
      <c r="F18" s="24" t="s">
        <v>42</v>
      </c>
      <c r="G18" s="24" t="s">
        <v>1018</v>
      </c>
      <c r="H18" s="24" t="n">
        <f aca="false">'1 lentelė'!$P18</f>
        <v>342043.32</v>
      </c>
      <c r="I18" s="24" t="n">
        <f aca="false">'1 lentelė'!$Q18</f>
        <v>239999.57</v>
      </c>
      <c r="J18" s="24" t="n">
        <f aca="false">'1 lentelė'!$R18</f>
        <v>21176.43</v>
      </c>
      <c r="K18" s="24" t="n">
        <f aca="false">'1 lentelė'!$S18</f>
        <v>80867.32</v>
      </c>
      <c r="L18" s="86" t="n">
        <v>342043.32</v>
      </c>
      <c r="M18" s="86" t="n">
        <v>239999.57</v>
      </c>
      <c r="N18" s="86" t="n">
        <v>21176.43</v>
      </c>
      <c r="O18" s="86" t="n">
        <f aca="false">L18-M18-N18</f>
        <v>80867.32</v>
      </c>
      <c r="P18" s="24" t="n">
        <f aca="false">Q18+R18+S18</f>
        <v>86827.57</v>
      </c>
      <c r="Q18" s="24" t="n">
        <v>79132.5</v>
      </c>
      <c r="R18" s="24" t="n">
        <v>6982.28</v>
      </c>
      <c r="S18" s="24" t="n">
        <v>712.79</v>
      </c>
      <c r="T18" s="134"/>
      <c r="V18" s="57" t="n">
        <f aca="false">L18-M18-N18-O18</f>
        <v>0</v>
      </c>
    </row>
    <row r="19" s="26" customFormat="true" ht="65.25" hidden="false" customHeight="true" outlineLevel="0" collapsed="false">
      <c r="B19" s="20" t="str">
        <f aca="false">'1 lentelė'!$B19</f>
        <v>1.1.1.1.7</v>
      </c>
      <c r="C19" s="20" t="str">
        <f aca="false">'1 lentelė'!$C19</f>
        <v>R099905-293400-1107</v>
      </c>
      <c r="D19" s="20" t="str">
        <f aca="false">'1 lentelė'!$D19</f>
        <v>Prekybos ir paslaugų pasažo įrengimas D. Bukonto gatvėje Zarasų mieste</v>
      </c>
      <c r="E19" s="20" t="str">
        <f aca="false">'1 lentelė'!$E19</f>
        <v>Zarasų rajono savivaldybės administracija </v>
      </c>
      <c r="F19" s="24" t="s">
        <v>16</v>
      </c>
      <c r="G19" s="92" t="s">
        <v>1018</v>
      </c>
      <c r="H19" s="22" t="n">
        <f aca="false">'1 lentelė'!$P19</f>
        <v>891263.89</v>
      </c>
      <c r="I19" s="22" t="n">
        <f aca="false">'1 lentelė'!$Q19</f>
        <v>703501.72</v>
      </c>
      <c r="J19" s="22" t="n">
        <f aca="false">'1 lentelė'!$R19</f>
        <v>62073.68</v>
      </c>
      <c r="K19" s="22" t="n">
        <f aca="false">'1 lentelė'!$S19</f>
        <v>125688.49</v>
      </c>
      <c r="L19" s="22" t="n">
        <v>891263.89</v>
      </c>
      <c r="M19" s="22" t="n">
        <v>703501.72</v>
      </c>
      <c r="N19" s="22" t="n">
        <v>62073.68</v>
      </c>
      <c r="O19" s="22" t="n">
        <v>125688.49</v>
      </c>
      <c r="P19" s="132" t="n">
        <v>0</v>
      </c>
      <c r="Q19" s="132" t="n">
        <v>0</v>
      </c>
      <c r="R19" s="132" t="n">
        <v>0</v>
      </c>
      <c r="S19" s="132" t="n">
        <v>0</v>
      </c>
      <c r="T19" s="21"/>
      <c r="V19" s="58" t="n">
        <f aca="false">L19-M19-N19-O19</f>
        <v>0</v>
      </c>
    </row>
    <row r="20" s="101" customFormat="true" ht="147" hidden="false" customHeight="true" outlineLevel="0" collapsed="false">
      <c r="B20" s="20" t="str">
        <f aca="false">'1 lentelė'!$B20</f>
        <v>1.1.1.1.8 </v>
      </c>
      <c r="C20" s="20" t="str">
        <f aca="false">'1 lentelė'!$C20</f>
        <v>R099905-290000-1108</v>
      </c>
      <c r="D20" s="20" t="str">
        <f aca="false">'1 lentelė'!$D20</f>
        <v>Zarasų miesto viešųjų erdvių kompleksinis sutvarkymas teritorijoje tarp Dariaus ir Girėno g. bei Šiaulių g. ir dviejuose daugiabučių kiemuose P. Širvio gatvėje </v>
      </c>
      <c r="E20" s="20" t="str">
        <f aca="false">'1 lentelė'!$E20</f>
        <v>Zarasų rajono savivaldybės administracija </v>
      </c>
      <c r="F20" s="24" t="s">
        <v>42</v>
      </c>
      <c r="G20" s="24" t="s">
        <v>1019</v>
      </c>
      <c r="H20" s="24" t="n">
        <f aca="false">'1 lentelė'!$P20</f>
        <v>608050.61</v>
      </c>
      <c r="I20" s="24" t="n">
        <f aca="false">'1 lentelė'!$Q20</f>
        <v>502479.08</v>
      </c>
      <c r="J20" s="24" t="n">
        <f aca="false">'1 lentelė'!$R20</f>
        <v>44336.39</v>
      </c>
      <c r="K20" s="24" t="n">
        <f aca="false">'1 lentelė'!$S20</f>
        <v>61235.14</v>
      </c>
      <c r="L20" s="24" t="n">
        <v>645806.42</v>
      </c>
      <c r="M20" s="24" t="n">
        <v>533679.62</v>
      </c>
      <c r="N20" s="24" t="n">
        <v>47089.38</v>
      </c>
      <c r="O20" s="24" t="n">
        <v>65037.42</v>
      </c>
      <c r="P20" s="24" t="n">
        <f aca="false">Q20+R20+S20</f>
        <v>579624.49</v>
      </c>
      <c r="Q20" s="24" t="n">
        <v>478988.39</v>
      </c>
      <c r="R20" s="24" t="n">
        <v>42263.68</v>
      </c>
      <c r="S20" s="24" t="n">
        <v>58372.42</v>
      </c>
      <c r="T20" s="24" t="s">
        <v>1022</v>
      </c>
      <c r="V20" s="57" t="n">
        <f aca="false">L20-M20-N20-O20</f>
        <v>0</v>
      </c>
    </row>
    <row r="21" s="101" customFormat="true" ht="63" hidden="false" customHeight="true" outlineLevel="0" collapsed="false">
      <c r="B21" s="20" t="str">
        <f aca="false">'1 lentelė'!$B21</f>
        <v>1.1.1.1.9</v>
      </c>
      <c r="C21" s="20" t="str">
        <f aca="false">'1 lentelė'!$C21</f>
        <v>R099905-290000-1119</v>
      </c>
      <c r="D21" s="20" t="str">
        <f aca="false">'1 lentelė'!$D21</f>
        <v>Molėtų miesto centrinės dalies kompleksinis sutvarkymas (I etapas) </v>
      </c>
      <c r="E21" s="20" t="str">
        <f aca="false">'1 lentelė'!$E21</f>
        <v>Molėtų rajono savivaldybės administracija</v>
      </c>
      <c r="F21" s="24" t="s">
        <v>42</v>
      </c>
      <c r="G21" s="24" t="s">
        <v>1018</v>
      </c>
      <c r="H21" s="24" t="n">
        <f aca="false">'1 lentelė'!$P21</f>
        <v>1137262.66</v>
      </c>
      <c r="I21" s="24" t="n">
        <f aca="false">'1 lentelė'!$Q21</f>
        <v>700000</v>
      </c>
      <c r="J21" s="24" t="n">
        <f aca="false">'1 lentelė'!$R21</f>
        <v>61765</v>
      </c>
      <c r="K21" s="24" t="n">
        <f aca="false">'1 lentelė'!$S21</f>
        <v>375497.66</v>
      </c>
      <c r="L21" s="24" t="n">
        <v>1137262.66</v>
      </c>
      <c r="M21" s="24" t="n">
        <v>700000</v>
      </c>
      <c r="N21" s="24" t="n">
        <v>61765</v>
      </c>
      <c r="O21" s="24" t="n">
        <v>375497.66</v>
      </c>
      <c r="P21" s="94" t="n">
        <f aca="false">Q21+R21+S21</f>
        <v>671853.24</v>
      </c>
      <c r="Q21" s="94" t="n">
        <v>460562.29</v>
      </c>
      <c r="R21" s="94" t="n">
        <v>40638.04</v>
      </c>
      <c r="S21" s="94" t="n">
        <v>170652.91</v>
      </c>
      <c r="T21" s="79"/>
      <c r="V21" s="57" t="n">
        <f aca="false">L21-M21-N21-O21</f>
        <v>0</v>
      </c>
    </row>
    <row r="22" s="101" customFormat="true" ht="55.5" hidden="false" customHeight="true" outlineLevel="0" collapsed="false">
      <c r="B22" s="20" t="str">
        <f aca="false">'1 lentelė'!$B22</f>
        <v>1.1.1.1.10 </v>
      </c>
      <c r="C22" s="20" t="str">
        <f aca="false">'1 lentelė'!$C22</f>
        <v>R099905-282900-1110</v>
      </c>
      <c r="D22" s="20" t="str">
        <f aca="false">'1 lentelė'!$D22</f>
        <v>Viešųjų erdvių Zarasų miesto Didžiojoje saloje sutvarkymas </v>
      </c>
      <c r="E22" s="20" t="str">
        <f aca="false">'1 lentelė'!$E22</f>
        <v>Zarasų rajono savivaldybės administracija </v>
      </c>
      <c r="F22" s="24" t="s">
        <v>16</v>
      </c>
      <c r="G22" s="24" t="s">
        <v>1018</v>
      </c>
      <c r="H22" s="24" t="n">
        <f aca="false">'1 lentelė'!$P22</f>
        <v>1365071.92</v>
      </c>
      <c r="I22" s="24" t="n">
        <f aca="false">'1 lentelė'!$Q22</f>
        <v>865499.4</v>
      </c>
      <c r="J22" s="24" t="n">
        <f aca="false">'1 lentelė'!$R22</f>
        <v>76367.6</v>
      </c>
      <c r="K22" s="24" t="n">
        <f aca="false">'1 lentelė'!$S22</f>
        <v>423204.92</v>
      </c>
      <c r="L22" s="24" t="n">
        <v>1365071.92</v>
      </c>
      <c r="M22" s="24" t="n">
        <v>865499.4</v>
      </c>
      <c r="N22" s="24" t="n">
        <v>76367.6</v>
      </c>
      <c r="O22" s="24" t="n">
        <v>423204.92</v>
      </c>
      <c r="P22" s="24" t="n">
        <f aca="false">Q22+R22+S22</f>
        <v>445881.93</v>
      </c>
      <c r="Q22" s="24" t="n">
        <v>359541.41</v>
      </c>
      <c r="R22" s="24" t="n">
        <v>32606.61</v>
      </c>
      <c r="S22" s="24" t="n">
        <v>53733.91</v>
      </c>
      <c r="T22" s="79"/>
      <c r="V22" s="57" t="n">
        <f aca="false">L22-M22-N22-O22</f>
        <v>0</v>
      </c>
    </row>
    <row r="23" s="26" customFormat="true" ht="89.25" hidden="false" customHeight="true" outlineLevel="0" collapsed="false">
      <c r="B23" s="20" t="str">
        <f aca="false">'1 lentelė'!$B23</f>
        <v>1.1.1.1.11 </v>
      </c>
      <c r="C23" s="20" t="str">
        <f aca="false">'1 lentelė'!$C23</f>
        <v>R099905-282900-1111</v>
      </c>
      <c r="D23" s="20" t="str">
        <f aca="false">'1 lentelė'!$D23</f>
        <v>Viešųjų erdvių prie Zarasaičio ežero sutvarkymas ir aktyvaus poilsio infrastruktūros įrengimas </v>
      </c>
      <c r="E23" s="20" t="str">
        <f aca="false">'1 lentelė'!$E23</f>
        <v>Zarasų rajono savivaldybės administracija </v>
      </c>
      <c r="F23" s="24" t="s">
        <v>16</v>
      </c>
      <c r="G23" s="22" t="s">
        <v>1018</v>
      </c>
      <c r="H23" s="22" t="n">
        <f aca="false">'1 lentelė'!$P23</f>
        <v>332642.24</v>
      </c>
      <c r="I23" s="22" t="n">
        <f aca="false">'1 lentelė'!$Q23</f>
        <v>249671.21</v>
      </c>
      <c r="J23" s="22" t="n">
        <f aca="false">'1 lentelė'!$R23</f>
        <v>22029.81</v>
      </c>
      <c r="K23" s="22" t="n">
        <f aca="false">'1 lentelė'!$S23</f>
        <v>60941.22</v>
      </c>
      <c r="L23" s="22" t="n">
        <v>332642.24</v>
      </c>
      <c r="M23" s="22" t="n">
        <v>249671.21</v>
      </c>
      <c r="N23" s="22" t="n">
        <v>22029.81</v>
      </c>
      <c r="O23" s="22" t="n">
        <v>60941.22</v>
      </c>
      <c r="P23" s="135" t="n">
        <v>0</v>
      </c>
      <c r="Q23" s="135" t="n">
        <v>0</v>
      </c>
      <c r="R23" s="135" t="n">
        <v>0</v>
      </c>
      <c r="S23" s="135" t="n">
        <v>0</v>
      </c>
      <c r="T23" s="77"/>
      <c r="V23" s="58" t="n">
        <f aca="false">L23-M23-N23-O23</f>
        <v>0</v>
      </c>
    </row>
    <row r="24" s="59" customFormat="true" ht="78.75" hidden="false" customHeight="true" outlineLevel="0" collapsed="false">
      <c r="B24" s="20" t="str">
        <f aca="false">'1 lentelė'!$B24</f>
        <v>1.1.1.1.12</v>
      </c>
      <c r="C24" s="20" t="str">
        <f aca="false">'1 lentelė'!$C24</f>
        <v>R099905-281900-1112</v>
      </c>
      <c r="D24" s="20" t="str">
        <f aca="false">'1 lentelė'!$D24</f>
        <v>Viešosios aktyvaus laisvalaikio infrastruktūros plėtra Molėtų mieste, II etapas </v>
      </c>
      <c r="E24" s="20" t="str">
        <f aca="false">'1 lentelė'!$E24</f>
        <v>Molėtų rajono savivaldybės administracija</v>
      </c>
      <c r="F24" s="24" t="s">
        <v>42</v>
      </c>
      <c r="G24" s="22" t="s">
        <v>1019</v>
      </c>
      <c r="H24" s="22" t="n">
        <f aca="false">'1 lentelė'!$P24</f>
        <v>945911.74</v>
      </c>
      <c r="I24" s="22" t="n">
        <f aca="false">'1 lentelė'!$Q24</f>
        <v>797703.56</v>
      </c>
      <c r="J24" s="22" t="n">
        <f aca="false">'1 lentelė'!$R24</f>
        <v>70385.61</v>
      </c>
      <c r="K24" s="22" t="n">
        <f aca="false">'1 lentelė'!$S24</f>
        <v>77822.5699999999</v>
      </c>
      <c r="L24" s="22" t="n">
        <v>948634.58</v>
      </c>
      <c r="M24" s="22" t="n">
        <v>799999.78</v>
      </c>
      <c r="N24" s="22" t="n">
        <v>70588.22</v>
      </c>
      <c r="O24" s="22" t="n">
        <v>78046.58</v>
      </c>
      <c r="P24" s="22" t="n">
        <f aca="false">Q24+R24+S24</f>
        <v>945911.74</v>
      </c>
      <c r="Q24" s="22" t="n">
        <v>797703.56</v>
      </c>
      <c r="R24" s="22" t="n">
        <v>70385.61</v>
      </c>
      <c r="S24" s="22" t="n">
        <v>77822.57</v>
      </c>
      <c r="T24" s="22" t="s">
        <v>1023</v>
      </c>
      <c r="V24" s="58" t="n">
        <f aca="false">L24-M24-N24-O24</f>
        <v>0</v>
      </c>
    </row>
    <row r="25" s="101" customFormat="true" ht="86.25" hidden="false" customHeight="true" outlineLevel="0" collapsed="false">
      <c r="B25" s="20" t="str">
        <f aca="false">'1 lentelė'!$B25</f>
        <v>1.1.1.1.13</v>
      </c>
      <c r="C25" s="20" t="str">
        <f aca="false">'1 lentelė'!$C25</f>
        <v>R099905-302900-1113</v>
      </c>
      <c r="D25" s="20" t="str">
        <f aca="false">'1 lentelė'!$D25</f>
        <v>Molėtų miesto J. Janonio g. gyvenamojo kvartalo viešosios infrastruktūros sutvarkymas </v>
      </c>
      <c r="E25" s="20" t="str">
        <f aca="false">'1 lentelė'!$E25</f>
        <v>Molėtų rajono savivaldybės administracija</v>
      </c>
      <c r="F25" s="24" t="s">
        <v>42</v>
      </c>
      <c r="G25" s="24" t="s">
        <v>1018</v>
      </c>
      <c r="H25" s="24" t="n">
        <f aca="false">'1 lentelė'!$P25</f>
        <v>530184.8</v>
      </c>
      <c r="I25" s="24" t="n">
        <f aca="false">'1 lentelė'!$Q25</f>
        <v>323702.97</v>
      </c>
      <c r="J25" s="24" t="n">
        <f aca="false">'1 lentelė'!$R25</f>
        <v>28562.03</v>
      </c>
      <c r="K25" s="24" t="n">
        <f aca="false">'1 lentelė'!$S25</f>
        <v>177919.8</v>
      </c>
      <c r="L25" s="24" t="n">
        <f aca="false">M25+N25+O25</f>
        <v>530184.8</v>
      </c>
      <c r="M25" s="24" t="n">
        <v>323702.97</v>
      </c>
      <c r="N25" s="24" t="n">
        <v>28562.03</v>
      </c>
      <c r="O25" s="24" t="n">
        <v>177919.8</v>
      </c>
      <c r="P25" s="24" t="n">
        <f aca="false">Q25+R25+S25</f>
        <v>116412.48</v>
      </c>
      <c r="Q25" s="24" t="n">
        <v>103663.88</v>
      </c>
      <c r="R25" s="24" t="n">
        <v>9146.82</v>
      </c>
      <c r="S25" s="24" t="n">
        <v>3601.78</v>
      </c>
      <c r="T25" s="79"/>
      <c r="V25" s="57" t="n">
        <f aca="false">L25-M25-N25-O25</f>
        <v>0</v>
      </c>
    </row>
    <row r="26" s="101" customFormat="true" ht="63.75" hidden="false" customHeight="true" outlineLevel="0" collapsed="false">
      <c r="B26" s="20" t="str">
        <f aca="false">'1 lentelė'!$B26</f>
        <v>1.1.1.1.14 </v>
      </c>
      <c r="C26" s="20" t="str">
        <f aca="false">'1 lentelė'!$C26</f>
        <v>R099905-243200-1114</v>
      </c>
      <c r="D26" s="20" t="str">
        <f aca="false">'1 lentelė'!$D26</f>
        <v>Zarasų Pauliaus Širvio progimnazijos sporto aikštyno įrengimas </v>
      </c>
      <c r="E26" s="20" t="str">
        <f aca="false">'1 lentelė'!$E26</f>
        <v>Zarasų rajono savivaldybės administracija </v>
      </c>
      <c r="F26" s="24" t="s">
        <v>16</v>
      </c>
      <c r="G26" s="86" t="s">
        <v>1019</v>
      </c>
      <c r="H26" s="86" t="n">
        <f aca="false">'1 lentelė'!$P26</f>
        <v>511945.15</v>
      </c>
      <c r="I26" s="86" t="n">
        <f aca="false">'1 lentelė'!$Q26</f>
        <v>435153.38</v>
      </c>
      <c r="J26" s="86" t="n">
        <f aca="false">'1 lentelė'!$R26</f>
        <v>38395.89</v>
      </c>
      <c r="K26" s="86" t="n">
        <f aca="false">'1 lentelė'!$S26</f>
        <v>38395.88</v>
      </c>
      <c r="L26" s="24" t="n">
        <v>518360.92</v>
      </c>
      <c r="M26" s="24" t="n">
        <v>440606.78</v>
      </c>
      <c r="N26" s="24" t="n">
        <v>38877.07</v>
      </c>
      <c r="O26" s="24" t="n">
        <v>38877.07</v>
      </c>
      <c r="P26" s="24" t="n">
        <f aca="false">Q26+R26+S26</f>
        <v>511945.15</v>
      </c>
      <c r="Q26" s="24" t="n">
        <v>435153.38</v>
      </c>
      <c r="R26" s="24" t="n">
        <v>38395.89</v>
      </c>
      <c r="S26" s="24" t="n">
        <v>38395.88</v>
      </c>
      <c r="T26" s="24" t="s">
        <v>1024</v>
      </c>
      <c r="V26" s="57" t="n">
        <f aca="false">L26-M26-N26-O26</f>
        <v>0</v>
      </c>
    </row>
    <row r="27" s="1" customFormat="true" ht="83.25" hidden="false" customHeight="true" outlineLevel="0" collapsed="false">
      <c r="B27" s="62" t="str">
        <f aca="false">'1 lentelė'!$B27</f>
        <v>1.1.1.2</v>
      </c>
      <c r="C27" s="136" t="s">
        <v>1025</v>
      </c>
      <c r="D27" s="87" t="str">
        <f aca="false">'1 lentelė'!$D27</f>
        <v>Priemonė: Pereinamojo laikotarpio tikslinių teritorijų vystymas</v>
      </c>
      <c r="E27" s="62"/>
      <c r="F27" s="62"/>
      <c r="G27" s="62"/>
      <c r="H27" s="48" t="n">
        <f aca="false">SUM(H28:H30)</f>
        <v>4344260.17</v>
      </c>
      <c r="I27" s="48" t="n">
        <f aca="false">SUM(I28:I30)</f>
        <v>3441264.61</v>
      </c>
      <c r="J27" s="48" t="n">
        <f aca="false">SUM(J28:J30)</f>
        <v>303639.94</v>
      </c>
      <c r="K27" s="48" t="n">
        <f aca="false">SUM(K28:K30)</f>
        <v>599355.62</v>
      </c>
      <c r="L27" s="48" t="n">
        <f aca="false">SUM(L28:L30)</f>
        <v>4344260.1</v>
      </c>
      <c r="M27" s="48" t="n">
        <f aca="false">SUM(M28:M30)</f>
        <v>3441264.63</v>
      </c>
      <c r="N27" s="48" t="n">
        <f aca="false">SUM(N28:N30)</f>
        <v>303639.82</v>
      </c>
      <c r="O27" s="48" t="n">
        <f aca="false">SUM(O28:O30)</f>
        <v>599355.65</v>
      </c>
      <c r="P27" s="48" t="n">
        <f aca="false">SUM(P28:P30)</f>
        <v>3878897.97</v>
      </c>
      <c r="Q27" s="48" t="n">
        <f aca="false">SUM(Q28:Q30)</f>
        <v>3127727.69</v>
      </c>
      <c r="R27" s="48" t="n">
        <f aca="false">SUM(R28:R30)</f>
        <v>276021.84</v>
      </c>
      <c r="S27" s="48" t="n">
        <f aca="false">SUM(S28:S30)</f>
        <v>475148.44</v>
      </c>
      <c r="T27" s="32"/>
      <c r="U27" s="101"/>
      <c r="V27" s="57" t="n">
        <f aca="false">L27-M27-N27-O27</f>
        <v>0</v>
      </c>
      <c r="W27" s="101"/>
      <c r="X27" s="57"/>
      <c r="Y27" s="57"/>
      <c r="Z27" s="57"/>
      <c r="AA27" s="57"/>
      <c r="AB27" s="57"/>
      <c r="AC27" s="57"/>
      <c r="AD27" s="57"/>
      <c r="AE27" s="57"/>
      <c r="AF27" s="57"/>
      <c r="AG27" s="57"/>
      <c r="AH27" s="57"/>
      <c r="AI27" s="57"/>
      <c r="AJ27" s="57"/>
      <c r="AK27" s="57"/>
    </row>
    <row r="28" s="139" customFormat="true" ht="66.75" hidden="false" customHeight="true" outlineLevel="0" collapsed="false">
      <c r="A28" s="137"/>
      <c r="B28" s="20" t="str">
        <f aca="false">'1 lentelė'!$B28</f>
        <v>1.1.1.2.1</v>
      </c>
      <c r="C28" s="138" t="str">
        <f aca="false">'1 lentelė'!$C28</f>
        <v>R099903-300000-1115</v>
      </c>
      <c r="D28" s="138" t="str">
        <f aca="false">'1 lentelė'!$D28</f>
        <v>Daugiabučių namų kvartalų Ignalinos mieste kompleksinis sutvarkymas </v>
      </c>
      <c r="E28" s="138" t="str">
        <f aca="false">'1 lentelė'!$E28</f>
        <v>Ignalinos rajono savivaldybės administracija</v>
      </c>
      <c r="F28" s="39" t="s">
        <v>42</v>
      </c>
      <c r="G28" s="39" t="s">
        <v>1019</v>
      </c>
      <c r="H28" s="39" t="n">
        <f aca="false">'1 lentelė'!$P28</f>
        <v>280999.21</v>
      </c>
      <c r="I28" s="39" t="n">
        <f aca="false">'1 lentelė'!$Q28</f>
        <v>238849.32</v>
      </c>
      <c r="J28" s="39" t="n">
        <f aca="false">'1 lentelė'!$R28</f>
        <v>21074.94</v>
      </c>
      <c r="K28" s="39" t="n">
        <f aca="false">'1 lentelė'!$S28</f>
        <v>21074.95</v>
      </c>
      <c r="L28" s="39" t="n">
        <v>280999.21</v>
      </c>
      <c r="M28" s="39" t="n">
        <v>238849.32</v>
      </c>
      <c r="N28" s="39" t="n">
        <v>21074.94</v>
      </c>
      <c r="O28" s="39" t="n">
        <v>21074.95</v>
      </c>
      <c r="P28" s="39" t="n">
        <v>280999.21</v>
      </c>
      <c r="Q28" s="39" t="n">
        <v>238849.32</v>
      </c>
      <c r="R28" s="39" t="n">
        <v>21074.94</v>
      </c>
      <c r="S28" s="39" t="n">
        <v>21074.95</v>
      </c>
      <c r="T28" s="39" t="s">
        <v>1026</v>
      </c>
      <c r="U28" s="101"/>
      <c r="V28" s="57" t="n">
        <f aca="false">L28-M28-N28-O28</f>
        <v>0</v>
      </c>
      <c r="W28" s="101"/>
      <c r="X28" s="57"/>
      <c r="Y28" s="57"/>
      <c r="Z28" s="57"/>
      <c r="AA28" s="57"/>
      <c r="AB28" s="57"/>
      <c r="AC28" s="57"/>
      <c r="AD28" s="57"/>
      <c r="AE28" s="57"/>
      <c r="AF28" s="57"/>
      <c r="AG28" s="57"/>
      <c r="AH28" s="57"/>
      <c r="AI28" s="57"/>
      <c r="AJ28" s="57"/>
      <c r="AK28" s="57"/>
    </row>
    <row r="29" s="1" customFormat="true" ht="103.5" hidden="false" customHeight="true" outlineLevel="0" collapsed="false">
      <c r="B29" s="20" t="str">
        <f aca="false">'1 lentelė'!$B29</f>
        <v>1.1.1.2.2</v>
      </c>
      <c r="C29" s="20" t="str">
        <f aca="false">'1 lentelė'!$C29</f>
        <v>R099902-310000-1116</v>
      </c>
      <c r="D29" s="20" t="str">
        <f aca="false">'1 lentelė'!$D29</f>
        <v>Apleistų/avarinių pastatų nugriovimas ir teritorijos valymas, regeneruojant buvusį karinį miestelį </v>
      </c>
      <c r="E29" s="20" t="str">
        <f aca="false">'1 lentelė'!$E29</f>
        <v>Visagino savivaldybės administracija</v>
      </c>
      <c r="F29" s="22" t="s">
        <v>42</v>
      </c>
      <c r="G29" s="22" t="s">
        <v>1018</v>
      </c>
      <c r="H29" s="22" t="n">
        <f aca="false">'1 lentelė'!$P29</f>
        <v>2967711.31</v>
      </c>
      <c r="I29" s="22" t="n">
        <f aca="false">'1 lentelė'!$Q29</f>
        <v>2333555.31</v>
      </c>
      <c r="J29" s="22" t="n">
        <f aca="false">'1 lentelė'!$R29</f>
        <v>205901</v>
      </c>
      <c r="K29" s="22" t="n">
        <f aca="false">'1 lentelė'!$S29</f>
        <v>428255</v>
      </c>
      <c r="L29" s="22" t="n">
        <v>2967711.21</v>
      </c>
      <c r="M29" s="22" t="n">
        <v>2333555.31</v>
      </c>
      <c r="N29" s="22" t="n">
        <v>205900.88</v>
      </c>
      <c r="O29" s="22" t="n">
        <v>428255.02</v>
      </c>
      <c r="P29" s="39" t="n">
        <f aca="false">Q29+R29+S29</f>
        <v>2502349.11</v>
      </c>
      <c r="Q29" s="39" t="n">
        <v>2020018.39</v>
      </c>
      <c r="R29" s="39" t="n">
        <v>178282.9</v>
      </c>
      <c r="S29" s="39" t="n">
        <v>304047.82</v>
      </c>
      <c r="T29" s="39"/>
      <c r="U29" s="101"/>
      <c r="V29" s="57" t="n">
        <f aca="false">L29-M29-N29-O29</f>
        <v>0</v>
      </c>
      <c r="W29" s="101"/>
      <c r="X29" s="57"/>
      <c r="Y29" s="57"/>
      <c r="Z29" s="57"/>
      <c r="AA29" s="57"/>
      <c r="AB29" s="57"/>
      <c r="AC29" s="57"/>
      <c r="AD29" s="57"/>
      <c r="AE29" s="57"/>
      <c r="AF29" s="57"/>
      <c r="AG29" s="57"/>
      <c r="AH29" s="57"/>
      <c r="AI29" s="57"/>
      <c r="AJ29" s="57"/>
      <c r="AK29" s="57"/>
    </row>
    <row r="30" s="1" customFormat="true" ht="63.75" hidden="false" customHeight="true" outlineLevel="0" collapsed="false">
      <c r="B30" s="20" t="str">
        <f aca="false">'1 lentelė'!$B30</f>
        <v>1.1.1.2.3</v>
      </c>
      <c r="C30" s="20" t="str">
        <f aca="false">'1 lentelė'!$C30</f>
        <v>R099902-300000-1117</v>
      </c>
      <c r="D30" s="20" t="str">
        <f aca="false">'1 lentelė'!$D30</f>
        <v>Dauniškio daugiabučių namų kvartalo teritorijos sutvarkymas </v>
      </c>
      <c r="E30" s="20" t="str">
        <f aca="false">'1 lentelė'!$E30</f>
        <v>Utenos rajono savivaldybės administracija</v>
      </c>
      <c r="F30" s="22" t="s">
        <v>42</v>
      </c>
      <c r="G30" s="22" t="s">
        <v>1019</v>
      </c>
      <c r="H30" s="22" t="n">
        <f aca="false">'1 lentelė'!$P30</f>
        <v>1095549.65</v>
      </c>
      <c r="I30" s="22" t="n">
        <f aca="false">'1 lentelė'!$Q30</f>
        <v>868859.98</v>
      </c>
      <c r="J30" s="22" t="n">
        <f aca="false">'1 lentelė'!$R30</f>
        <v>76664</v>
      </c>
      <c r="K30" s="22" t="n">
        <f aca="false">'1 lentelė'!$S30</f>
        <v>150025.67</v>
      </c>
      <c r="L30" s="22" t="n">
        <v>1095549.68</v>
      </c>
      <c r="M30" s="22" t="n">
        <v>868860</v>
      </c>
      <c r="N30" s="22" t="n">
        <v>76664</v>
      </c>
      <c r="O30" s="22" t="n">
        <v>150025.68</v>
      </c>
      <c r="P30" s="22" t="n">
        <v>1095549.65</v>
      </c>
      <c r="Q30" s="22" t="n">
        <v>868859.98</v>
      </c>
      <c r="R30" s="22" t="n">
        <v>76664</v>
      </c>
      <c r="S30" s="22" t="n">
        <v>150025.67</v>
      </c>
      <c r="T30" s="22" t="s">
        <v>1027</v>
      </c>
      <c r="V30" s="140"/>
    </row>
    <row r="31" s="1" customFormat="true" ht="199.5" hidden="false" customHeight="true" outlineLevel="0" collapsed="false">
      <c r="B31" s="47" t="str">
        <f aca="false">'1 lentelė'!$B31</f>
        <v>1.1.2 </v>
      </c>
      <c r="C31" s="47"/>
      <c r="D31" s="47" t="str">
        <f aca="false">'1 lentelė'!$D31</f>
        <v>Uždavinys: Kompleksiškai atnaujinti 1-6 tūkst. gyventojų turinčių miestų (išskyrus savivaldybių centrus), miestelių ir kaimų bendruomeninę ir viešąją infrastruktūrą</v>
      </c>
      <c r="E31" s="47"/>
      <c r="F31" s="47"/>
      <c r="G31" s="47"/>
      <c r="H31" s="47"/>
      <c r="I31" s="47"/>
      <c r="J31" s="47"/>
      <c r="K31" s="47"/>
      <c r="L31" s="84"/>
      <c r="M31" s="84"/>
      <c r="N31" s="84"/>
      <c r="O31" s="84"/>
      <c r="P31" s="84"/>
      <c r="Q31" s="84"/>
      <c r="R31" s="84"/>
      <c r="S31" s="84"/>
      <c r="T31" s="16"/>
    </row>
    <row r="32" s="1" customFormat="true" ht="69" hidden="false" customHeight="true" outlineLevel="0" collapsed="false">
      <c r="B32" s="62" t="str">
        <f aca="false">'1 lentelė'!$B32</f>
        <v>1.1.2.1</v>
      </c>
      <c r="C32" s="136" t="s">
        <v>134</v>
      </c>
      <c r="D32" s="87" t="str">
        <f aca="false">'1 lentelė'!$D32</f>
        <v>Priemonė: Kaimo gyvenamųjų vietovių atnaujinimas</v>
      </c>
      <c r="E32" s="62"/>
      <c r="F32" s="62"/>
      <c r="G32" s="62"/>
      <c r="H32" s="48" t="n">
        <f aca="false">SUM(H33)</f>
        <v>895999.62</v>
      </c>
      <c r="I32" s="48" t="n">
        <f aca="false">SUM(I33)</f>
        <v>761599.68</v>
      </c>
      <c r="J32" s="48" t="n">
        <f aca="false">SUM(J33)</f>
        <v>89599.96</v>
      </c>
      <c r="K32" s="48" t="n">
        <f aca="false">SUM(K33)</f>
        <v>44799.9799999999</v>
      </c>
      <c r="L32" s="48" t="n">
        <f aca="false">SUM(L33)</f>
        <v>904720</v>
      </c>
      <c r="M32" s="48" t="n">
        <f aca="false">SUM(M33)</f>
        <v>769012</v>
      </c>
      <c r="N32" s="48" t="n">
        <f aca="false">SUM(N33)</f>
        <v>90472</v>
      </c>
      <c r="O32" s="48" t="n">
        <f aca="false">SUM(O33)</f>
        <v>45236</v>
      </c>
      <c r="P32" s="48" t="n">
        <f aca="false">SUM(P33)</f>
        <v>895999.62</v>
      </c>
      <c r="Q32" s="48" t="n">
        <f aca="false">SUM(Q33)</f>
        <v>761599.68</v>
      </c>
      <c r="R32" s="48" t="n">
        <f aca="false">SUM(R33)</f>
        <v>89599.96</v>
      </c>
      <c r="S32" s="48" t="n">
        <f aca="false">SUM(S33)</f>
        <v>44799.98</v>
      </c>
      <c r="T32" s="32"/>
    </row>
    <row r="33" s="139" customFormat="true" ht="117.75" hidden="false" customHeight="true" outlineLevel="0" collapsed="false">
      <c r="B33" s="20" t="str">
        <f aca="false">'1 lentelė'!$B33</f>
        <v>1.1.2.1.1</v>
      </c>
      <c r="C33" s="138" t="str">
        <f aca="false">'1 lentelė'!$C33</f>
        <v> R099908-293300-1118</v>
      </c>
      <c r="D33" s="138" t="str">
        <f aca="false">'1 lentelė'!$D33</f>
        <v>Didžiasalio kaimo viešųjų erdvių atnaujinimas ir pastato dalies patalpų pritaikymas bendruomenės poreikiams</v>
      </c>
      <c r="E33" s="138" t="str">
        <f aca="false">'1 lentelė'!$E33</f>
        <v>Ignalinos rajono savivaldybės administracija</v>
      </c>
      <c r="F33" s="39" t="s">
        <v>61</v>
      </c>
      <c r="G33" s="39" t="s">
        <v>1019</v>
      </c>
      <c r="H33" s="39" t="n">
        <f aca="false">'1 lentelė'!$P33</f>
        <v>895999.62</v>
      </c>
      <c r="I33" s="39" t="n">
        <f aca="false">'1 lentelė'!$Q33</f>
        <v>761599.68</v>
      </c>
      <c r="J33" s="39" t="n">
        <f aca="false">'1 lentelė'!$R33</f>
        <v>89599.96</v>
      </c>
      <c r="K33" s="39" t="n">
        <f aca="false">'1 lentelė'!$S33</f>
        <v>44799.9799999999</v>
      </c>
      <c r="L33" s="39" t="n">
        <v>904720</v>
      </c>
      <c r="M33" s="39" t="n">
        <v>769012</v>
      </c>
      <c r="N33" s="39" t="n">
        <v>90472</v>
      </c>
      <c r="O33" s="39" t="n">
        <v>45236</v>
      </c>
      <c r="P33" s="39" t="n">
        <v>895999.62</v>
      </c>
      <c r="Q33" s="39" t="n">
        <v>761599.68</v>
      </c>
      <c r="R33" s="39" t="n">
        <v>89599.96</v>
      </c>
      <c r="S33" s="39" t="n">
        <v>44799.98</v>
      </c>
      <c r="T33" s="39" t="s">
        <v>1028</v>
      </c>
    </row>
    <row r="34" s="1" customFormat="true" ht="222.75" hidden="false" customHeight="true" outlineLevel="0" collapsed="false">
      <c r="B34" s="47" t="str">
        <f aca="false">'1 lentelė'!$B34</f>
        <v>1.1.3 </v>
      </c>
      <c r="C34" s="47"/>
      <c r="D34" s="47" t="str">
        <f aca="false">'1 lentelė'!$D34</f>
        <v>Uždavinys: Kompleksiškai atnaujinti mažiau kaip 1 tūkst. gyventojų turinčių miestų, miestelių ir kaimų (iki 1 tūkst. gyv.) viešąją infrastruktūrą (taikant kaimo plėtros politikos priemones)</v>
      </c>
      <c r="E34" s="47"/>
      <c r="F34" s="47"/>
      <c r="G34" s="47"/>
      <c r="H34" s="47"/>
      <c r="I34" s="47"/>
      <c r="J34" s="47"/>
      <c r="K34" s="47"/>
      <c r="L34" s="47"/>
      <c r="M34" s="47"/>
      <c r="N34" s="47"/>
      <c r="O34" s="47"/>
      <c r="P34" s="47"/>
      <c r="Q34" s="47"/>
      <c r="R34" s="47"/>
      <c r="S34" s="47"/>
      <c r="T34" s="17"/>
    </row>
    <row r="35" s="1" customFormat="true" ht="125.25" hidden="false" customHeight="true" outlineLevel="0" collapsed="false">
      <c r="B35" s="62" t="str">
        <f aca="false">'1 lentelė'!$B35</f>
        <v>1.1.3.1 </v>
      </c>
      <c r="C35" s="62"/>
      <c r="D35" s="87" t="str">
        <f aca="false">'1 lentelė'!$D35</f>
        <v>Priemonė (KPP veiklos sritis): Parama investicijoms į visų rūšių mažos apimties infrastruktūrą</v>
      </c>
      <c r="E35" s="62"/>
      <c r="F35" s="62"/>
      <c r="G35" s="62"/>
      <c r="H35" s="141" t="n">
        <f aca="false">H36</f>
        <v>5691099.93</v>
      </c>
      <c r="I35" s="141" t="n">
        <f aca="false">I36</f>
        <v>4137156.88</v>
      </c>
      <c r="J35" s="141" t="n">
        <f aca="false">J36</f>
        <v>0</v>
      </c>
      <c r="K35" s="141" t="n">
        <f aca="false">K36</f>
        <v>1553943.05</v>
      </c>
      <c r="L35" s="141" t="n">
        <f aca="false">L36</f>
        <v>3980489</v>
      </c>
      <c r="M35" s="141" t="n">
        <f aca="false">M36</f>
        <v>3383415.65</v>
      </c>
      <c r="N35" s="141" t="n">
        <f aca="false">N36</f>
        <v>597073.35</v>
      </c>
      <c r="O35" s="141" t="n">
        <f aca="false">O36</f>
        <v>0</v>
      </c>
      <c r="P35" s="141" t="n">
        <f aca="false">P36</f>
        <v>2714053.89</v>
      </c>
      <c r="Q35" s="141" t="n">
        <f aca="false">Q36</f>
        <v>2306945.8065</v>
      </c>
      <c r="R35" s="141" t="n">
        <f aca="false">R36</f>
        <v>407108.0835</v>
      </c>
      <c r="S35" s="141" t="n">
        <f aca="false">S36</f>
        <v>0</v>
      </c>
      <c r="T35" s="141"/>
    </row>
    <row r="36" s="1" customFormat="true" ht="81.75" hidden="false" customHeight="true" outlineLevel="0" collapsed="false">
      <c r="B36" s="24" t="str">
        <f aca="false">'1 lentelė'!B36</f>
        <v>1.1.3.1.-1.1.3.28</v>
      </c>
      <c r="C36" s="24"/>
      <c r="D36" s="86" t="str">
        <f aca="false">'1 lentelė'!D36</f>
        <v>Pagrindinės paslaugos ir kaimų atnaujinimas kaimo vietovėse</v>
      </c>
      <c r="E36" s="86" t="str">
        <f aca="false">'1 lentelė'!E36</f>
        <v>Utenos apskrities savivaldybių administracijos</v>
      </c>
      <c r="F36" s="24" t="str">
        <f aca="false">'1 lentelė'!J36</f>
        <v>-</v>
      </c>
      <c r="G36" s="24" t="s">
        <v>1029</v>
      </c>
      <c r="H36" s="24" t="n">
        <f aca="false">'1 lentelė'!P36</f>
        <v>5691099.93</v>
      </c>
      <c r="I36" s="24" t="n">
        <f aca="false">'1 lentelė'!Q36</f>
        <v>4137156.88</v>
      </c>
      <c r="J36" s="24" t="n">
        <f aca="false">'1 lentelė'!R36</f>
        <v>0</v>
      </c>
      <c r="K36" s="24" t="n">
        <f aca="false">'1 lentelė'!S36</f>
        <v>1553943.05</v>
      </c>
      <c r="L36" s="24" t="n">
        <v>3980489</v>
      </c>
      <c r="M36" s="24" t="n">
        <v>3383415.65</v>
      </c>
      <c r="N36" s="24" t="n">
        <f aca="false">L36-M36</f>
        <v>597073.35</v>
      </c>
      <c r="O36" s="24" t="n">
        <f aca="false">L36-M36-N36</f>
        <v>0</v>
      </c>
      <c r="P36" s="24" t="n">
        <v>2714053.89</v>
      </c>
      <c r="Q36" s="27" t="n">
        <f aca="false">P36*0.85</f>
        <v>2306945.8065</v>
      </c>
      <c r="R36" s="27" t="n">
        <f aca="false">P36-Q36</f>
        <v>407108.0835</v>
      </c>
      <c r="S36" s="36" t="n">
        <f aca="false">P36-Q36-R36</f>
        <v>0</v>
      </c>
      <c r="T36" s="32"/>
    </row>
    <row r="37" s="1" customFormat="true" ht="142.5" hidden="false" customHeight="true" outlineLevel="0" collapsed="false">
      <c r="B37" s="62" t="str">
        <f aca="false">'1 lentelė'!$B37</f>
        <v>1.1.3.2</v>
      </c>
      <c r="C37" s="62"/>
      <c r="D37" s="87" t="str">
        <f aca="false">'1 lentelė'!$D37</f>
        <v>Priemonė (KPP veiklos sritis): Parama investicijoms į kaimo kultūros ir gamtos paveldą, kraštovaizdį</v>
      </c>
      <c r="E37" s="62"/>
      <c r="F37" s="62"/>
      <c r="G37" s="62"/>
      <c r="H37" s="62"/>
      <c r="I37" s="62"/>
      <c r="J37" s="62"/>
      <c r="K37" s="62"/>
      <c r="L37" s="62"/>
      <c r="M37" s="62"/>
      <c r="N37" s="62"/>
      <c r="O37" s="62"/>
      <c r="P37" s="62"/>
      <c r="Q37" s="62"/>
      <c r="R37" s="62"/>
      <c r="S37" s="62"/>
      <c r="T37" s="18"/>
    </row>
    <row r="38" s="1" customFormat="true" ht="104.25" hidden="false" customHeight="true" outlineLevel="0" collapsed="false">
      <c r="B38" s="50" t="str">
        <f aca="false">'1 lentelė'!$B38</f>
        <v>1.2 </v>
      </c>
      <c r="C38" s="50"/>
      <c r="D38" s="50" t="str">
        <f aca="false">'1 lentelė'!$D38</f>
        <v>Tikslas: Modernios regiono transporto infrastruktūros ir darnaus judumo plėtojimas</v>
      </c>
      <c r="E38" s="50"/>
      <c r="F38" s="50"/>
      <c r="G38" s="50"/>
      <c r="H38" s="50"/>
      <c r="I38" s="50"/>
      <c r="J38" s="50"/>
      <c r="K38" s="50"/>
      <c r="L38" s="50"/>
      <c r="M38" s="50"/>
      <c r="N38" s="50"/>
      <c r="O38" s="50"/>
      <c r="P38" s="50"/>
      <c r="Q38" s="50"/>
      <c r="R38" s="50"/>
      <c r="S38" s="50"/>
      <c r="T38" s="15"/>
    </row>
    <row r="39" s="1" customFormat="true" ht="81.75" hidden="false" customHeight="true" outlineLevel="0" collapsed="false">
      <c r="B39" s="47" t="str">
        <f aca="false">'1 lentelė'!$B39</f>
        <v>1.2.1 </v>
      </c>
      <c r="C39" s="47"/>
      <c r="D39" s="47" t="str">
        <f aca="false">'1 lentelė'!$D39</f>
        <v>Uždavinys: Kompleksiškai modernizuoti kelių transporto infrastruktūrą</v>
      </c>
      <c r="E39" s="47"/>
      <c r="F39" s="47"/>
      <c r="G39" s="47"/>
      <c r="H39" s="47"/>
      <c r="I39" s="47"/>
      <c r="J39" s="47"/>
      <c r="K39" s="47"/>
      <c r="L39" s="47"/>
      <c r="M39" s="47"/>
      <c r="N39" s="47"/>
      <c r="O39" s="47"/>
      <c r="P39" s="47"/>
      <c r="Q39" s="47"/>
      <c r="R39" s="47"/>
      <c r="S39" s="47"/>
      <c r="T39" s="17"/>
    </row>
    <row r="40" s="1" customFormat="true" ht="43.5" hidden="false" customHeight="true" outlineLevel="0" collapsed="false">
      <c r="B40" s="62" t="str">
        <f aca="false">'1 lentelė'!$B40</f>
        <v>1.2.1.1</v>
      </c>
      <c r="C40" s="136" t="s">
        <v>158</v>
      </c>
      <c r="D40" s="87" t="str">
        <f aca="false">'1 lentelė'!$D40</f>
        <v>Priemonė:Vietinių kelių vystymas</v>
      </c>
      <c r="E40" s="62"/>
      <c r="F40" s="62"/>
      <c r="G40" s="62"/>
      <c r="H40" s="48" t="n">
        <f aca="false">SUM(H41:H53)</f>
        <v>5458388.15</v>
      </c>
      <c r="I40" s="48" t="n">
        <f aca="false">SUM(I41:I53)</f>
        <v>3989669.44</v>
      </c>
      <c r="J40" s="48" t="n">
        <f aca="false">SUM(J41:J53)</f>
        <v>0</v>
      </c>
      <c r="K40" s="48" t="n">
        <f aca="false">SUM(K41:K53)</f>
        <v>1468718.71</v>
      </c>
      <c r="L40" s="48" t="n">
        <f aca="false">SUM(L41:L53)</f>
        <v>4216190.96</v>
      </c>
      <c r="M40" s="48" t="n">
        <f aca="false">SUM(M41:M53)</f>
        <v>3005302.71</v>
      </c>
      <c r="N40" s="48" t="n">
        <f aca="false">SUM(N41:N53)</f>
        <v>0</v>
      </c>
      <c r="O40" s="48" t="n">
        <f aca="false">SUM(O41:O53)</f>
        <v>1131530.5</v>
      </c>
      <c r="P40" s="48" t="n">
        <f aca="false">SUM(P41:P53)</f>
        <v>3779497.47</v>
      </c>
      <c r="Q40" s="48" t="n">
        <f aca="false">SUM(Q41:Q53)</f>
        <v>2706460.99</v>
      </c>
      <c r="R40" s="48" t="n">
        <f aca="false">SUM(R41:R53)</f>
        <v>0</v>
      </c>
      <c r="S40" s="48" t="n">
        <f aca="false">SUM(S41:S53)</f>
        <v>1073036.48</v>
      </c>
      <c r="T40" s="32"/>
    </row>
    <row r="41" s="101" customFormat="true" ht="90" hidden="false" customHeight="true" outlineLevel="0" collapsed="false">
      <c r="B41" s="20" t="str">
        <f aca="false">'1 lentelė'!$B41</f>
        <v>1.2.1.1.1</v>
      </c>
      <c r="C41" s="20" t="str">
        <f aca="false">'1 lentelė'!$C41</f>
        <v>R095511-110000-1201</v>
      </c>
      <c r="D41" s="20" t="str">
        <f aca="false">'1 lentelė'!$D41</f>
        <v>Gatvės Ignalinos miesto rekreacinėje zonoje tarp Gavio ežero ir Turistų gatvės įrengimas</v>
      </c>
      <c r="E41" s="20" t="str">
        <f aca="false">'1 lentelė'!$E41</f>
        <v>Ignalinos rajono savivaldybės administracija</v>
      </c>
      <c r="F41" s="32" t="s">
        <v>42</v>
      </c>
      <c r="G41" s="32" t="s">
        <v>1018</v>
      </c>
      <c r="H41" s="24" t="n">
        <f aca="false">'1 lentelė'!$P41</f>
        <v>338553.02</v>
      </c>
      <c r="I41" s="24" t="n">
        <f aca="false">'1 lentelė'!$Q41</f>
        <v>287770.06</v>
      </c>
      <c r="J41" s="24" t="n">
        <f aca="false">'1 lentelė'!$R41</f>
        <v>0</v>
      </c>
      <c r="K41" s="24" t="n">
        <f aca="false">'1 lentelė'!$S41</f>
        <v>50782.96</v>
      </c>
      <c r="L41" s="27" t="n">
        <v>338553.02</v>
      </c>
      <c r="M41" s="27" t="n">
        <v>287770.06</v>
      </c>
      <c r="N41" s="36" t="n">
        <v>0</v>
      </c>
      <c r="O41" s="27" t="n">
        <v>50782.96</v>
      </c>
      <c r="P41" s="27" t="n">
        <v>315268.95</v>
      </c>
      <c r="Q41" s="27" t="n">
        <v>267978.6</v>
      </c>
      <c r="R41" s="27" t="n">
        <v>0</v>
      </c>
      <c r="S41" s="27" t="n">
        <f aca="false">P41-Q41</f>
        <v>47290.35</v>
      </c>
      <c r="T41" s="27"/>
      <c r="W41" s="142"/>
      <c r="X41" s="143"/>
      <c r="Y41" s="143"/>
      <c r="Z41" s="144"/>
    </row>
    <row r="42" s="1" customFormat="true" ht="42.75" hidden="false" customHeight="true" outlineLevel="0" collapsed="false">
      <c r="B42" s="20" t="str">
        <f aca="false">'1 lentelė'!$B42</f>
        <v>1.2.1.1.2 </v>
      </c>
      <c r="C42" s="20" t="str">
        <f aca="false">'1 lentelė'!$C42</f>
        <v>R095511-120000-1202</v>
      </c>
      <c r="D42" s="20" t="str">
        <f aca="false">'1 lentelė'!$D42</f>
        <v>Zarasų gatvės rekonstrukcija Zarasų mieste</v>
      </c>
      <c r="E42" s="20" t="str">
        <f aca="false">'1 lentelė'!$E42</f>
        <v>Zarasų rajono savivaldybės administracija</v>
      </c>
      <c r="F42" s="32" t="s">
        <v>42</v>
      </c>
      <c r="G42" s="34" t="s">
        <v>1018</v>
      </c>
      <c r="H42" s="22" t="n">
        <f aca="false">'1 lentelė'!$P42</f>
        <v>194771.6</v>
      </c>
      <c r="I42" s="22" t="n">
        <f aca="false">'1 lentelė'!$Q42</f>
        <v>127500</v>
      </c>
      <c r="J42" s="22" t="n">
        <f aca="false">'1 lentelė'!$R42</f>
        <v>0</v>
      </c>
      <c r="K42" s="22" t="n">
        <f aca="false">'1 lentelė'!$S42</f>
        <v>67271.6</v>
      </c>
      <c r="L42" s="28" t="n">
        <v>194771.6</v>
      </c>
      <c r="M42" s="28" t="n">
        <v>127500</v>
      </c>
      <c r="N42" s="145" t="n">
        <v>0</v>
      </c>
      <c r="O42" s="28" t="n">
        <f aca="false">L42-M42</f>
        <v>67271.6</v>
      </c>
      <c r="P42" s="28" t="n">
        <v>194771.6</v>
      </c>
      <c r="Q42" s="28" t="n">
        <v>127500</v>
      </c>
      <c r="R42" s="28" t="n">
        <v>0</v>
      </c>
      <c r="S42" s="28" t="n">
        <f aca="false">P42-Q42</f>
        <v>67271.6</v>
      </c>
      <c r="T42" s="77"/>
      <c r="W42" s="146"/>
      <c r="X42" s="147"/>
      <c r="Y42" s="147"/>
      <c r="Z42" s="81"/>
    </row>
    <row r="43" s="101" customFormat="true" ht="133.5" hidden="false" customHeight="true" outlineLevel="0" collapsed="false">
      <c r="B43" s="20" t="str">
        <f aca="false">'1 lentelė'!$B43</f>
        <v>1.2.1.1.3</v>
      </c>
      <c r="C43" s="20" t="str">
        <f aca="false">'1 lentelė'!$C43</f>
        <v>R095511-121100-1203</v>
      </c>
      <c r="D43" s="20" t="str">
        <f aca="false">'1 lentelė'!$D43</f>
        <v>Susisiekimo sąlygų pagerinimas tarp kuriamų Anykščių miesto traukos centrų bei patogus gyvenamosios aplinkos pasiekiamumo užtikrinimas. </v>
      </c>
      <c r="E43" s="20" t="str">
        <f aca="false">'1 lentelė'!$E43</f>
        <v>Anykščių rajono savivaldybės administracija</v>
      </c>
      <c r="F43" s="32" t="s">
        <v>42</v>
      </c>
      <c r="G43" s="32" t="s">
        <v>1019</v>
      </c>
      <c r="H43" s="24" t="n">
        <v>580141.18</v>
      </c>
      <c r="I43" s="24" t="n">
        <v>493120</v>
      </c>
      <c r="J43" s="24" t="n">
        <v>0</v>
      </c>
      <c r="K43" s="24" t="n">
        <v>87021.18</v>
      </c>
      <c r="L43" s="27" t="n">
        <v>615073.19</v>
      </c>
      <c r="M43" s="27" t="n">
        <v>522812.21</v>
      </c>
      <c r="N43" s="36" t="n">
        <v>0</v>
      </c>
      <c r="O43" s="27" t="n">
        <v>92260.98</v>
      </c>
      <c r="P43" s="27" t="n">
        <f aca="false">Q43+R43+S43</f>
        <v>580141.18</v>
      </c>
      <c r="Q43" s="27" t="n">
        <v>493120</v>
      </c>
      <c r="R43" s="36" t="n">
        <v>0</v>
      </c>
      <c r="S43" s="27" t="n">
        <v>87021.18</v>
      </c>
      <c r="T43" s="27" t="s">
        <v>1030</v>
      </c>
      <c r="W43" s="142"/>
      <c r="X43" s="143"/>
      <c r="Y43" s="143"/>
      <c r="Z43" s="144"/>
    </row>
    <row r="44" s="101" customFormat="true" ht="96" hidden="false" customHeight="true" outlineLevel="0" collapsed="false">
      <c r="B44" s="20" t="str">
        <f aca="false">'1 lentelė'!$B44</f>
        <v>1.2.1.1.4</v>
      </c>
      <c r="C44" s="20" t="str">
        <f aca="false">'1 lentelė'!$C44</f>
        <v>R095511-120000-1204</v>
      </c>
      <c r="D44" s="20" t="str">
        <f aca="false">'1 lentelė'!$D44</f>
        <v>Gyvenamosios aplinkos pasiekiamumo gerinimas Zarasų mieste rekonstruojant K. Donelaičio gatvę</v>
      </c>
      <c r="E44" s="20" t="str">
        <f aca="false">'1 lentelė'!$E44</f>
        <v>Zarasų rajono savivaldybės administracija</v>
      </c>
      <c r="F44" s="32" t="s">
        <v>42</v>
      </c>
      <c r="G44" s="32" t="s">
        <v>1019</v>
      </c>
      <c r="H44" s="24" t="n">
        <f aca="false">'1 lentelė'!$P44</f>
        <v>629529.59</v>
      </c>
      <c r="I44" s="24" t="n">
        <f aca="false">'1 lentelė'!$Q44</f>
        <v>535100.15</v>
      </c>
      <c r="J44" s="24" t="n">
        <f aca="false">'1 lentelė'!$R44</f>
        <v>0</v>
      </c>
      <c r="K44" s="24" t="n">
        <f aca="false">'1 lentelė'!$S44</f>
        <v>94429.4399999999</v>
      </c>
      <c r="L44" s="24" t="n">
        <v>629529.59</v>
      </c>
      <c r="M44" s="27" t="n">
        <v>535100.15</v>
      </c>
      <c r="N44" s="36" t="n">
        <v>0</v>
      </c>
      <c r="O44" s="27" t="n">
        <f aca="false">47214.72+W44</f>
        <v>47214.72</v>
      </c>
      <c r="P44" s="24" t="n">
        <v>629529.59</v>
      </c>
      <c r="Q44" s="24" t="n">
        <v>535100.15</v>
      </c>
      <c r="R44" s="24" t="n">
        <v>0</v>
      </c>
      <c r="S44" s="24" t="n">
        <f aca="false">P44-Q44</f>
        <v>94429.4399999999</v>
      </c>
      <c r="T44" s="24" t="s">
        <v>1031</v>
      </c>
      <c r="U44" s="126"/>
      <c r="W44" s="142"/>
      <c r="X44" s="143"/>
      <c r="Y44" s="143"/>
      <c r="Z44" s="144"/>
    </row>
    <row r="45" s="101" customFormat="true" ht="71.25" hidden="false" customHeight="true" outlineLevel="0" collapsed="false">
      <c r="B45" s="20" t="str">
        <f aca="false">'1 lentelė'!$B45</f>
        <v>1.2.1.1.5</v>
      </c>
      <c r="C45" s="20" t="str">
        <f aca="false">'1 lentelė'!$C45</f>
        <v>R095511-120000-1205</v>
      </c>
      <c r="D45" s="20" t="str">
        <f aca="false">'1 lentelė'!$D45</f>
        <v>Molėtų miesto Pastovio g., Siesarties g. ir S. Nėries g. rekonstrukcija </v>
      </c>
      <c r="E45" s="20" t="str">
        <f aca="false">'1 lentelė'!$E45</f>
        <v>Molėtų rajono savivaldybės administracija</v>
      </c>
      <c r="F45" s="32" t="s">
        <v>42</v>
      </c>
      <c r="G45" s="32" t="s">
        <v>1019</v>
      </c>
      <c r="H45" s="24" t="n">
        <v>422480.42</v>
      </c>
      <c r="I45" s="24" t="n">
        <v>356602.97</v>
      </c>
      <c r="J45" s="24" t="n">
        <v>0</v>
      </c>
      <c r="K45" s="24" t="n">
        <v>65877.45</v>
      </c>
      <c r="L45" s="24" t="n">
        <v>428573.83</v>
      </c>
      <c r="M45" s="27" t="n">
        <v>361746.23</v>
      </c>
      <c r="N45" s="36" t="n">
        <v>0</v>
      </c>
      <c r="O45" s="27" t="n">
        <f aca="false">34684.57+W45</f>
        <v>34684.57</v>
      </c>
      <c r="P45" s="27" t="n">
        <f aca="false">Q45+R45+S45</f>
        <v>422480.42</v>
      </c>
      <c r="Q45" s="27" t="n">
        <v>356602.97</v>
      </c>
      <c r="R45" s="36" t="n">
        <v>0</v>
      </c>
      <c r="S45" s="27" t="n">
        <v>65877.45</v>
      </c>
      <c r="T45" s="27" t="s">
        <v>1032</v>
      </c>
      <c r="U45" s="148"/>
      <c r="W45" s="142"/>
      <c r="X45" s="143"/>
      <c r="Y45" s="143"/>
      <c r="Z45" s="144"/>
    </row>
    <row r="46" s="1" customFormat="true" ht="99" hidden="false" customHeight="true" outlineLevel="0" collapsed="false">
      <c r="B46" s="20" t="str">
        <f aca="false">'1 lentelė'!$B46</f>
        <v>1.2.1.1.6</v>
      </c>
      <c r="C46" s="20" t="str">
        <f aca="false">'1 lentelė'!$C46</f>
        <v>R095511-120000-1206</v>
      </c>
      <c r="D46" s="20" t="str">
        <f aca="false">'1 lentelė'!$D46</f>
        <v>Aušros gatvės dalies nuo Gedimino ir Tauragnų gatvių sankryžos iki Žaliosios gatvės Utenoje rekonstrukcija. </v>
      </c>
      <c r="E46" s="20" t="str">
        <f aca="false">'1 lentelė'!$E46</f>
        <v>Utenos rajono savivaldybės administracija</v>
      </c>
      <c r="F46" s="32" t="s">
        <v>42</v>
      </c>
      <c r="G46" s="34" t="s">
        <v>1018</v>
      </c>
      <c r="H46" s="22" t="n">
        <f aca="false">'1 lentelė'!$P46</f>
        <v>944540.69</v>
      </c>
      <c r="I46" s="22" t="n">
        <f aca="false">'1 lentelė'!$Q46</f>
        <v>323969.09</v>
      </c>
      <c r="J46" s="22" t="n">
        <f aca="false">'1 lentelė'!$R46</f>
        <v>0</v>
      </c>
      <c r="K46" s="22" t="n">
        <f aca="false">'1 lentelė'!$S46</f>
        <v>620571.6</v>
      </c>
      <c r="L46" s="22" t="n">
        <v>944540.69</v>
      </c>
      <c r="M46" s="28" t="n">
        <v>323969.09</v>
      </c>
      <c r="N46" s="145" t="n">
        <v>0</v>
      </c>
      <c r="O46" s="28" t="n">
        <f aca="false">549731.05+W46</f>
        <v>620571.6</v>
      </c>
      <c r="P46" s="28" t="n">
        <v>791431.88</v>
      </c>
      <c r="Q46" s="28" t="n">
        <v>271454.12</v>
      </c>
      <c r="R46" s="28" t="n">
        <v>0</v>
      </c>
      <c r="S46" s="28" t="n">
        <f aca="false">P46-Q46</f>
        <v>519977.76</v>
      </c>
      <c r="T46" s="28"/>
      <c r="W46" s="146" t="n">
        <v>70840.55</v>
      </c>
      <c r="X46" s="147"/>
      <c r="Y46" s="147"/>
      <c r="Z46" s="81" t="n">
        <f aca="false">L46-M46-N46-O46</f>
        <v>0</v>
      </c>
    </row>
    <row r="47" s="101" customFormat="true" ht="81.75" hidden="false" customHeight="true" outlineLevel="0" collapsed="false">
      <c r="B47" s="20" t="str">
        <f aca="false">'1 lentelė'!$B47</f>
        <v>1.2.1.1.7</v>
      </c>
      <c r="C47" s="20" t="str">
        <f aca="false">'1 lentelė'!$C47</f>
        <v>R095511-120000-1207</v>
      </c>
      <c r="D47" s="20" t="str">
        <f aca="false">'1 lentelė'!$D47</f>
        <v>Vietinės reikšmės kelio Visagino-Parko-Sedulinos al. kvartale rekonstravimas</v>
      </c>
      <c r="E47" s="20" t="str">
        <f aca="false">'1 lentelė'!$E47</f>
        <v>Visagino savivaldybės administracija</v>
      </c>
      <c r="F47" s="32" t="s">
        <v>42</v>
      </c>
      <c r="G47" s="32" t="s">
        <v>1018</v>
      </c>
      <c r="H47" s="24" t="n">
        <f aca="false">'1 lentelė'!$P47</f>
        <v>956722.11</v>
      </c>
      <c r="I47" s="24" t="n">
        <f aca="false">'1 lentelė'!$Q47</f>
        <v>759345.73</v>
      </c>
      <c r="J47" s="24" t="n">
        <f aca="false">'1 lentelė'!$R47</f>
        <v>0</v>
      </c>
      <c r="K47" s="24" t="n">
        <f aca="false">'1 lentelė'!$S47</f>
        <v>197376.38</v>
      </c>
      <c r="L47" s="27" t="n">
        <v>956722.11</v>
      </c>
      <c r="M47" s="27" t="n">
        <v>759345.73</v>
      </c>
      <c r="N47" s="36" t="n">
        <v>0</v>
      </c>
      <c r="O47" s="27" t="n">
        <f aca="false">L47-M47</f>
        <v>197376.38</v>
      </c>
      <c r="P47" s="27" t="n">
        <v>845873.85</v>
      </c>
      <c r="Q47" s="27" t="n">
        <v>654705.15</v>
      </c>
      <c r="R47" s="36" t="n">
        <v>0</v>
      </c>
      <c r="S47" s="27" t="n">
        <f aca="false">P47-Q47</f>
        <v>191168.7</v>
      </c>
      <c r="T47" s="27"/>
      <c r="U47" s="144"/>
      <c r="W47" s="142"/>
      <c r="X47" s="143"/>
      <c r="Y47" s="143"/>
      <c r="Z47" s="144"/>
    </row>
    <row r="48" s="1" customFormat="true" ht="97.5" hidden="false" customHeight="true" outlineLevel="0" collapsed="false">
      <c r="B48" s="20" t="str">
        <f aca="false">'1 lentelė'!$B48</f>
        <v>1.2.1.1.8</v>
      </c>
      <c r="C48" s="20" t="str">
        <f aca="false">'1 lentelė'!$C48</f>
        <v>R095511-120000-1208</v>
      </c>
      <c r="D48" s="20" t="str">
        <f aca="false">'1 lentelė'!$D48</f>
        <v>Gyvenamosios aplinkos pasiekiamumo gerinimas Zarasų mieste rekonstruojant E. Pliaterytės gatvę</v>
      </c>
      <c r="E48" s="20" t="str">
        <f aca="false">'1 lentelė'!$E48</f>
        <v>Zarasų rajono savivaldybės administracija</v>
      </c>
      <c r="F48" s="22" t="s">
        <v>42</v>
      </c>
      <c r="G48" s="32" t="s">
        <v>1018</v>
      </c>
      <c r="H48" s="22" t="n">
        <f aca="false">'1 lentelė'!$P48</f>
        <v>108426.93</v>
      </c>
      <c r="I48" s="22" t="n">
        <f aca="false">'1 lentelė'!$Q48</f>
        <v>87059.24</v>
      </c>
      <c r="J48" s="22" t="n">
        <f aca="false">'1 lentelė'!$R48</f>
        <v>0</v>
      </c>
      <c r="K48" s="22" t="n">
        <f aca="false">'1 lentelė'!$S48</f>
        <v>21367.69</v>
      </c>
      <c r="L48" s="22" t="n">
        <v>108426.93</v>
      </c>
      <c r="M48" s="28" t="n">
        <v>87059.24</v>
      </c>
      <c r="N48" s="145" t="n">
        <v>0</v>
      </c>
      <c r="O48" s="28" t="n">
        <f aca="false">L48-M48</f>
        <v>21367.69</v>
      </c>
      <c r="P48" s="135" t="n">
        <v>0</v>
      </c>
      <c r="Q48" s="135" t="n">
        <v>0</v>
      </c>
      <c r="R48" s="135" t="n">
        <v>0</v>
      </c>
      <c r="S48" s="135" t="n">
        <v>0</v>
      </c>
      <c r="T48" s="77"/>
      <c r="W48" s="146" t="n">
        <v>0</v>
      </c>
      <c r="X48" s="147"/>
      <c r="Y48" s="147"/>
      <c r="Z48" s="81" t="n">
        <f aca="false">L48-M48-N48-O48</f>
        <v>0</v>
      </c>
    </row>
    <row r="49" s="1" customFormat="true" ht="112.5" hidden="false" customHeight="true" outlineLevel="0" collapsed="false">
      <c r="B49" s="20" t="str">
        <f aca="false">'1 lentelė'!$B49</f>
        <v>1.2.1.1.9</v>
      </c>
      <c r="C49" s="20" t="str">
        <f aca="false">'1 lentelė'!$C49</f>
        <v>R095511-120000-1220</v>
      </c>
      <c r="D49" s="20" t="str">
        <f aca="false">'1 lentelė'!$D49</f>
        <v>Eismo sąlygų pagerinimas ir gyvenamosios aplinkos pasiekiamumo užtikrinimas, rekonstruojant Žvejų gatvę Anykščių mieste</v>
      </c>
      <c r="E49" s="20" t="str">
        <f aca="false">'1 lentelė'!$E49</f>
        <v>Anykščių rajono savivaldybės administracija</v>
      </c>
      <c r="F49" s="32" t="s">
        <v>42</v>
      </c>
      <c r="G49" s="34" t="s">
        <v>43</v>
      </c>
      <c r="H49" s="22" t="n">
        <f aca="false">'1 lentelė'!$P49</f>
        <v>348894.97</v>
      </c>
      <c r="I49" s="22" t="n">
        <f aca="false">'1 lentelė'!$Q49</f>
        <v>296560.72</v>
      </c>
      <c r="J49" s="22" t="n">
        <f aca="false">'1 lentelė'!$R49</f>
        <v>0</v>
      </c>
      <c r="K49" s="22" t="n">
        <f aca="false">'1 lentelė'!$S49</f>
        <v>52334.25</v>
      </c>
      <c r="L49" s="22" t="n">
        <v>0</v>
      </c>
      <c r="M49" s="145" t="n">
        <v>0</v>
      </c>
      <c r="N49" s="145" t="n">
        <v>0</v>
      </c>
      <c r="O49" s="145" t="n">
        <v>0</v>
      </c>
      <c r="P49" s="135" t="n">
        <v>0</v>
      </c>
      <c r="Q49" s="135" t="n">
        <v>0</v>
      </c>
      <c r="R49" s="135" t="n">
        <v>0</v>
      </c>
      <c r="S49" s="135" t="n">
        <v>0</v>
      </c>
      <c r="T49" s="77"/>
      <c r="W49" s="146" t="n">
        <v>0</v>
      </c>
      <c r="X49" s="147"/>
      <c r="Y49" s="147"/>
      <c r="Z49" s="81" t="n">
        <f aca="false">L49-M49-N49-O49</f>
        <v>0</v>
      </c>
    </row>
    <row r="50" s="1" customFormat="true" ht="58.5" hidden="false" customHeight="true" outlineLevel="0" collapsed="false">
      <c r="B50" s="20" t="str">
        <f aca="false">'1 lentelė'!$B50</f>
        <v>1.2.1.1.10</v>
      </c>
      <c r="C50" s="20" t="str">
        <f aca="false">'1 lentelė'!$C50</f>
        <v>R095511-120000-1221</v>
      </c>
      <c r="D50" s="20" t="str">
        <f aca="false">'1 lentelė'!$D50</f>
        <v>Ignalinos miesto Ligoninės gatvės dalies rekonstrukcija</v>
      </c>
      <c r="E50" s="20" t="str">
        <f aca="false">'1 lentelė'!$E50</f>
        <v>Ignalinos rajono savivaldybės administracija</v>
      </c>
      <c r="F50" s="34" t="s">
        <v>42</v>
      </c>
      <c r="G50" s="34" t="s">
        <v>43</v>
      </c>
      <c r="H50" s="22" t="n">
        <f aca="false">'1 lentelė'!$P50</f>
        <v>179266</v>
      </c>
      <c r="I50" s="22" t="n">
        <f aca="false">'1 lentelė'!$Q50</f>
        <v>152376.1</v>
      </c>
      <c r="J50" s="22" t="n">
        <f aca="false">'1 lentelė'!$R50</f>
        <v>0</v>
      </c>
      <c r="K50" s="22" t="n">
        <f aca="false">'1 lentelė'!$S50</f>
        <v>26889.9</v>
      </c>
      <c r="L50" s="22" t="n">
        <v>0</v>
      </c>
      <c r="M50" s="145" t="n">
        <v>0</v>
      </c>
      <c r="N50" s="145" t="n">
        <v>0</v>
      </c>
      <c r="O50" s="145" t="n">
        <v>0</v>
      </c>
      <c r="P50" s="135" t="n">
        <v>0</v>
      </c>
      <c r="Q50" s="135" t="n">
        <v>0</v>
      </c>
      <c r="R50" s="135" t="n">
        <v>0</v>
      </c>
      <c r="S50" s="135" t="n">
        <v>0</v>
      </c>
      <c r="T50" s="77"/>
      <c r="W50" s="146" t="n">
        <v>0</v>
      </c>
      <c r="X50" s="147"/>
      <c r="Y50" s="147"/>
      <c r="Z50" s="81" t="n">
        <f aca="false">L50-M50-N50-O50</f>
        <v>0</v>
      </c>
    </row>
    <row r="51" s="1" customFormat="true" ht="64.5" hidden="false" customHeight="true" outlineLevel="0" collapsed="false">
      <c r="B51" s="20" t="str">
        <f aca="false">'1 lentelė'!$B51</f>
        <v>1.2.1.1.11</v>
      </c>
      <c r="C51" s="20" t="str">
        <f aca="false">'1 lentelė'!$C51</f>
        <v>R095511-120000-1222</v>
      </c>
      <c r="D51" s="20" t="str">
        <f aca="false">'1 lentelė'!$D51</f>
        <v>Saugaus eismo priemonių diegimas Ignalinos rajono keliuose</v>
      </c>
      <c r="E51" s="20" t="str">
        <f aca="false">'1 lentelė'!$E51</f>
        <v>Ignalinos rajono savivaldybės administracija</v>
      </c>
      <c r="F51" s="22" t="s">
        <v>43</v>
      </c>
      <c r="G51" s="34" t="s">
        <v>43</v>
      </c>
      <c r="H51" s="22" t="n">
        <f aca="false">'1 lentelė'!$P51</f>
        <v>229502.15</v>
      </c>
      <c r="I51" s="22" t="n">
        <f aca="false">'1 lentelė'!$Q51</f>
        <v>195076.83</v>
      </c>
      <c r="J51" s="22" t="n">
        <f aca="false">'1 lentelė'!$R51</f>
        <v>0</v>
      </c>
      <c r="K51" s="22" t="n">
        <f aca="false">'1 lentelė'!$S51</f>
        <v>34425.32</v>
      </c>
      <c r="L51" s="22" t="n">
        <v>0</v>
      </c>
      <c r="M51" s="145" t="n">
        <v>0</v>
      </c>
      <c r="N51" s="145" t="n">
        <v>0</v>
      </c>
      <c r="O51" s="145" t="n">
        <v>0</v>
      </c>
      <c r="P51" s="135" t="n">
        <v>0</v>
      </c>
      <c r="Q51" s="135" t="n">
        <v>0</v>
      </c>
      <c r="R51" s="135" t="n">
        <v>0</v>
      </c>
      <c r="S51" s="135" t="n">
        <v>0</v>
      </c>
      <c r="T51" s="77"/>
      <c r="W51" s="146" t="n">
        <v>0</v>
      </c>
      <c r="X51" s="147"/>
      <c r="Y51" s="147"/>
      <c r="Z51" s="81" t="n">
        <f aca="false">L51-M51-N51-O51</f>
        <v>0</v>
      </c>
    </row>
    <row r="52" s="1" customFormat="true" ht="76.5" hidden="false" customHeight="true" outlineLevel="0" collapsed="false">
      <c r="B52" s="20" t="str">
        <f aca="false">'1 lentelė'!$B52</f>
        <v>1.2.1.1.12</v>
      </c>
      <c r="C52" s="20" t="str">
        <f aca="false">'1 lentelė'!$C52</f>
        <v>R095511-120000-1223</v>
      </c>
      <c r="D52" s="20" t="str">
        <f aca="false">'1 lentelė'!$D52</f>
        <v>Saugaus eismo priemonių diegimas Molėtų rajono  Giedraičių miestelyje</v>
      </c>
      <c r="E52" s="20" t="str">
        <f aca="false">'1 lentelė'!$E52</f>
        <v>Molėtų rajono savivaldybės administracija</v>
      </c>
      <c r="F52" s="34" t="s">
        <v>43</v>
      </c>
      <c r="G52" s="34" t="s">
        <v>43</v>
      </c>
      <c r="H52" s="22" t="n">
        <v>228947.49</v>
      </c>
      <c r="I52" s="22" t="n">
        <v>160885.55</v>
      </c>
      <c r="J52" s="22" t="n">
        <v>0</v>
      </c>
      <c r="K52" s="22" t="n">
        <v>68061.94</v>
      </c>
      <c r="L52" s="22" t="n">
        <v>0</v>
      </c>
      <c r="M52" s="145" t="n">
        <v>0</v>
      </c>
      <c r="N52" s="145" t="n">
        <v>0</v>
      </c>
      <c r="O52" s="145" t="n">
        <v>0</v>
      </c>
      <c r="P52" s="135" t="n">
        <v>0</v>
      </c>
      <c r="Q52" s="135" t="n">
        <v>0</v>
      </c>
      <c r="R52" s="135" t="n">
        <v>0</v>
      </c>
      <c r="S52" s="135" t="n">
        <v>0</v>
      </c>
      <c r="T52" s="77"/>
      <c r="W52" s="146" t="n">
        <v>0</v>
      </c>
      <c r="X52" s="147"/>
      <c r="Y52" s="147"/>
      <c r="Z52" s="81" t="n">
        <f aca="false">L52-M52-N52-O52</f>
        <v>0</v>
      </c>
    </row>
    <row r="53" s="1" customFormat="true" ht="63.75" hidden="false" customHeight="true" outlineLevel="0" collapsed="false">
      <c r="B53" s="20" t="str">
        <f aca="false">'1 lentelė'!$B53</f>
        <v>1.2.1.1.14</v>
      </c>
      <c r="C53" s="20" t="str">
        <f aca="false">'1 lentelė'!$C53</f>
        <v>R095511-120000-1225</v>
      </c>
      <c r="D53" s="20" t="str">
        <f aca="false">'1 lentelė'!$D53</f>
        <v>Saugaus eismo priemonių diegimas Žemaitės gatvėje Zarasų mieste</v>
      </c>
      <c r="E53" s="20" t="str">
        <f aca="false">'1 lentelė'!$E53</f>
        <v>Zarasų rajono savivaldybės administracija</v>
      </c>
      <c r="F53" s="32" t="s">
        <v>43</v>
      </c>
      <c r="G53" s="34" t="s">
        <v>43</v>
      </c>
      <c r="H53" s="22" t="n">
        <f aca="false">'1 lentelė'!$P53</f>
        <v>296612</v>
      </c>
      <c r="I53" s="22" t="n">
        <f aca="false">'1 lentelė'!$Q53</f>
        <v>214303</v>
      </c>
      <c r="J53" s="22" t="n">
        <f aca="false">'1 lentelė'!$R53</f>
        <v>0</v>
      </c>
      <c r="K53" s="22" t="n">
        <f aca="false">'1 lentelė'!$S53</f>
        <v>82309</v>
      </c>
      <c r="L53" s="22" t="n">
        <v>0</v>
      </c>
      <c r="M53" s="145" t="n">
        <v>0</v>
      </c>
      <c r="N53" s="145" t="n">
        <v>0</v>
      </c>
      <c r="O53" s="145" t="n">
        <v>0</v>
      </c>
      <c r="P53" s="135" t="n">
        <v>0</v>
      </c>
      <c r="Q53" s="135" t="n">
        <v>0</v>
      </c>
      <c r="R53" s="135" t="n">
        <v>0</v>
      </c>
      <c r="S53" s="135" t="n">
        <v>0</v>
      </c>
      <c r="T53" s="77"/>
      <c r="W53" s="146" t="n">
        <v>0</v>
      </c>
      <c r="X53" s="147"/>
      <c r="Y53" s="147"/>
      <c r="Z53" s="81" t="n">
        <f aca="false">L53-M53-N53-O53</f>
        <v>0</v>
      </c>
    </row>
    <row r="54" s="1" customFormat="true" ht="130.5" hidden="false" customHeight="true" outlineLevel="0" collapsed="false">
      <c r="B54" s="47" t="str">
        <f aca="false">'1 lentelė'!$B54</f>
        <v>1.2.2 </v>
      </c>
      <c r="C54" s="47"/>
      <c r="D54" s="47" t="str">
        <f aca="false">'1 lentelė'!$D54</f>
        <v>Uždavinys: Plėtoti  aplinką tausojančią ir eismo saugą didinančią infrastruktūrą ir priemones bei darnų judumą</v>
      </c>
      <c r="E54" s="47"/>
      <c r="F54" s="47"/>
      <c r="G54" s="47"/>
      <c r="H54" s="47"/>
      <c r="I54" s="47"/>
      <c r="J54" s="47"/>
      <c r="K54" s="47"/>
      <c r="L54" s="47"/>
      <c r="M54" s="47"/>
      <c r="N54" s="47"/>
      <c r="O54" s="47"/>
      <c r="P54" s="47"/>
      <c r="Q54" s="47"/>
      <c r="R54" s="47"/>
      <c r="S54" s="47"/>
      <c r="T54" s="17"/>
    </row>
    <row r="55" s="1" customFormat="true" ht="69.75" hidden="false" customHeight="true" outlineLevel="0" collapsed="false">
      <c r="B55" s="62" t="str">
        <f aca="false">'1 lentelė'!$B55</f>
        <v>1.2.2.1</v>
      </c>
      <c r="C55" s="136" t="s">
        <v>214</v>
      </c>
      <c r="D55" s="87" t="str">
        <f aca="false">'1 lentelė'!$D55</f>
        <v>Priemonė: Pėsčiųjų ir dviračių takų rekonstrukcija ir plėtra</v>
      </c>
      <c r="E55" s="62"/>
      <c r="F55" s="62"/>
      <c r="G55" s="62"/>
      <c r="H55" s="48" t="n">
        <f aca="false">SUM(H56:H61)</f>
        <v>729764.49</v>
      </c>
      <c r="I55" s="48" t="n">
        <f aca="false">SUM(I56:I61)</f>
        <v>407259</v>
      </c>
      <c r="J55" s="48" t="n">
        <f aca="false">SUM(J56:J61)</f>
        <v>0</v>
      </c>
      <c r="K55" s="48" t="n">
        <f aca="false">SUM(K56:K61)</f>
        <v>322505.49</v>
      </c>
      <c r="L55" s="48" t="n">
        <f aca="false">SUM(L56:L61)</f>
        <v>482407.73</v>
      </c>
      <c r="M55" s="48" t="n">
        <f aca="false">SUM(M56:M61)</f>
        <v>308052</v>
      </c>
      <c r="N55" s="48" t="n">
        <f aca="false">SUM(N56:N61)</f>
        <v>0</v>
      </c>
      <c r="O55" s="48" t="n">
        <f aca="false">SUM(O56:O61)</f>
        <v>174355.73</v>
      </c>
      <c r="P55" s="48" t="n">
        <f aca="false">SUM(P56:P61)</f>
        <v>445213.42</v>
      </c>
      <c r="Q55" s="48" t="n">
        <f aca="false">SUM(Q56:Q61)</f>
        <v>286797.41</v>
      </c>
      <c r="R55" s="48" t="n">
        <f aca="false">SUM(R56:R61)</f>
        <v>0</v>
      </c>
      <c r="S55" s="48" t="n">
        <f aca="false">SUM(S56:S61)</f>
        <v>158416.01</v>
      </c>
      <c r="T55" s="48" t="n">
        <f aca="false">SUM(T56:T61)</f>
        <v>0</v>
      </c>
    </row>
    <row r="56" s="1" customFormat="true" ht="13.5" hidden="false" customHeight="true" outlineLevel="0" collapsed="false">
      <c r="B56" s="20"/>
      <c r="C56" s="20"/>
      <c r="D56" s="20"/>
      <c r="E56" s="20"/>
      <c r="F56" s="32"/>
      <c r="G56" s="32"/>
      <c r="H56" s="22"/>
      <c r="I56" s="22"/>
      <c r="J56" s="22"/>
      <c r="K56" s="22"/>
      <c r="L56" s="22"/>
      <c r="M56" s="22"/>
      <c r="N56" s="22"/>
      <c r="O56" s="22"/>
      <c r="P56" s="135"/>
      <c r="Q56" s="135"/>
      <c r="R56" s="135"/>
      <c r="S56" s="135"/>
      <c r="T56" s="91"/>
      <c r="V56" s="58" t="n">
        <f aca="false">L56-M56-N56-O56</f>
        <v>0</v>
      </c>
      <c r="W56" s="58"/>
      <c r="X56" s="58"/>
      <c r="Y56" s="58"/>
    </row>
    <row r="57" s="101" customFormat="true" ht="135" hidden="false" customHeight="true" outlineLevel="0" collapsed="false">
      <c r="B57" s="20" t="str">
        <f aca="false">'1 lentelė'!$B57</f>
        <v>1.2.2.1.3</v>
      </c>
      <c r="C57" s="20" t="str">
        <f aca="false">'1 lentelė'!$C57</f>
        <v>R095516-190000-1210</v>
      </c>
      <c r="D57" s="20" t="str">
        <f aca="false">'1 lentelė'!$D57</f>
        <v>Dviračių ir pėsčiųjų takų tinklo palei Ąžuolų g. iki mokyklų komplekso plėtra didinant atskirų Molėtų miesto teritorijų tarpusavio integraciją</v>
      </c>
      <c r="E57" s="20" t="str">
        <f aca="false">'1 lentelė'!$E57</f>
        <v>Molėtų rajono savivaldybės administracija</v>
      </c>
      <c r="F57" s="32" t="s">
        <v>42</v>
      </c>
      <c r="G57" s="32" t="s">
        <v>1018</v>
      </c>
      <c r="H57" s="24" t="n">
        <f aca="false">'1 lentelė'!$P57</f>
        <v>322662</v>
      </c>
      <c r="I57" s="24" t="n">
        <f aca="false">'1 lentelė'!$Q57</f>
        <v>165122</v>
      </c>
      <c r="J57" s="24" t="n">
        <f aca="false">'1 lentelė'!$R57</f>
        <v>0</v>
      </c>
      <c r="K57" s="24" t="n">
        <f aca="false">'1 lentelė'!$S57</f>
        <v>157540</v>
      </c>
      <c r="L57" s="24" t="n">
        <v>226399.73</v>
      </c>
      <c r="M57" s="24" t="n">
        <v>165122</v>
      </c>
      <c r="N57" s="24" t="n">
        <v>0</v>
      </c>
      <c r="O57" s="24" t="n">
        <f aca="false">33959.96+X57</f>
        <v>61277.73</v>
      </c>
      <c r="P57" s="24" t="n">
        <v>210450.62</v>
      </c>
      <c r="Q57" s="24" t="n">
        <v>153489.7</v>
      </c>
      <c r="R57" s="24" t="n">
        <v>0</v>
      </c>
      <c r="S57" s="24" t="n">
        <f aca="false">P57-Q57</f>
        <v>56960.92</v>
      </c>
      <c r="T57" s="24"/>
      <c r="V57" s="57" t="n">
        <f aca="false">L57-M57-N57-O57</f>
        <v>0</v>
      </c>
      <c r="W57" s="57"/>
      <c r="X57" s="57" t="n">
        <v>27317.77</v>
      </c>
      <c r="Y57" s="57" t="s">
        <v>1033</v>
      </c>
    </row>
    <row r="58" s="101" customFormat="true" ht="102" hidden="false" customHeight="true" outlineLevel="0" collapsed="false">
      <c r="B58" s="20" t="str">
        <f aca="false">'1 lentelė'!$B58</f>
        <v>1.2.2.1.4</v>
      </c>
      <c r="C58" s="20" t="str">
        <f aca="false">'1 lentelė'!$C58</f>
        <v>R095516-190000-1211</v>
      </c>
      <c r="D58" s="20" t="str">
        <f aca="false">'1 lentelė'!$D58</f>
        <v>Dviračių ir pėsčiųjų takų infrastruktūros Utenos mieste plėtra, siekiant pagerinti Pramonės rajono pasiekiamumą.</v>
      </c>
      <c r="E58" s="20" t="str">
        <f aca="false">'1 lentelė'!$E58</f>
        <v>Utenos rajono savivaldybės administracija</v>
      </c>
      <c r="F58" s="32" t="s">
        <v>42</v>
      </c>
      <c r="G58" s="32" t="s">
        <v>1019</v>
      </c>
      <c r="H58" s="24" t="n">
        <f aca="false">'1 lentelė'!$P58</f>
        <v>131687.24</v>
      </c>
      <c r="I58" s="24" t="n">
        <f aca="false">'1 lentelė'!$Q58</f>
        <v>71645</v>
      </c>
      <c r="J58" s="24" t="n">
        <f aca="false">'1 lentelė'!$R58</f>
        <v>0</v>
      </c>
      <c r="K58" s="24" t="n">
        <f aca="false">'1 lentelė'!$S58</f>
        <v>60042.24</v>
      </c>
      <c r="L58" s="24" t="n">
        <v>131687.24</v>
      </c>
      <c r="M58" s="24" t="n">
        <v>71645</v>
      </c>
      <c r="N58" s="24" t="n">
        <v>0</v>
      </c>
      <c r="O58" s="24" t="n">
        <f aca="false">L58-M58</f>
        <v>60042.24</v>
      </c>
      <c r="P58" s="149" t="n">
        <v>131687.24</v>
      </c>
      <c r="Q58" s="149" t="n">
        <v>71645</v>
      </c>
      <c r="R58" s="24" t="n">
        <v>0</v>
      </c>
      <c r="S58" s="149" t="n">
        <f aca="false">P58-Q58</f>
        <v>60042.24</v>
      </c>
      <c r="T58" s="24" t="s">
        <v>1034</v>
      </c>
      <c r="V58" s="57" t="n">
        <f aca="false">L58-M58-N58-O58</f>
        <v>0</v>
      </c>
      <c r="W58" s="57"/>
      <c r="X58" s="57"/>
      <c r="Y58" s="57"/>
    </row>
    <row r="59" s="101" customFormat="true" ht="89.25" hidden="false" customHeight="true" outlineLevel="0" collapsed="false">
      <c r="B59" s="20" t="str">
        <f aca="false">'1 lentelė'!$B59</f>
        <v>1.2.2.1.5 </v>
      </c>
      <c r="C59" s="20" t="str">
        <f aca="false">'1 lentelė'!$C59</f>
        <v>R095516-190000-1212</v>
      </c>
      <c r="D59" s="20" t="str">
        <f aca="false">'1 lentelė'!$D59</f>
        <v>Pėsčiųjų ir dviračių takų plėtra Griežto ežero pakrantėje nuo Vytauto gatvės iki Griežto gatvės </v>
      </c>
      <c r="E59" s="20" t="str">
        <f aca="false">'1 lentelė'!$E59</f>
        <v>Zarasų rajono savivaldybės administracija </v>
      </c>
      <c r="F59" s="32" t="s">
        <v>16</v>
      </c>
      <c r="G59" s="32" t="s">
        <v>1018</v>
      </c>
      <c r="H59" s="24" t="n">
        <f aca="false">'1 lentelė'!$P59</f>
        <v>124320.76</v>
      </c>
      <c r="I59" s="24" t="n">
        <f aca="false">'1 lentelė'!$Q59</f>
        <v>71285</v>
      </c>
      <c r="J59" s="24" t="n">
        <f aca="false">'1 lentelė'!$R59</f>
        <v>0</v>
      </c>
      <c r="K59" s="24" t="n">
        <f aca="false">'1 lentelė'!$S59</f>
        <v>53035.76</v>
      </c>
      <c r="L59" s="24" t="n">
        <v>124320.76</v>
      </c>
      <c r="M59" s="24" t="n">
        <v>71285</v>
      </c>
      <c r="N59" s="24" t="n">
        <v>0</v>
      </c>
      <c r="O59" s="24" t="n">
        <v>53035.76</v>
      </c>
      <c r="P59" s="149" t="n">
        <v>103075.56</v>
      </c>
      <c r="Q59" s="149" t="n">
        <v>61662.71</v>
      </c>
      <c r="R59" s="24" t="n">
        <v>0</v>
      </c>
      <c r="S59" s="149" t="n">
        <f aca="false">P59-Q59</f>
        <v>41412.85</v>
      </c>
      <c r="T59" s="24"/>
      <c r="V59" s="101" t="n">
        <f aca="false">L59-M59-N59-O59</f>
        <v>0</v>
      </c>
    </row>
    <row r="60" s="101" customFormat="true" ht="89.25" hidden="false" customHeight="true" outlineLevel="0" collapsed="false">
      <c r="B60" s="20" t="str">
        <f aca="false">'1 lentelė'!$B60</f>
        <v>1.2.2.1.6</v>
      </c>
      <c r="C60" s="20" t="str">
        <f aca="false">'1 lentelė'!$C60</f>
        <v>R095516-190000-1213</v>
      </c>
      <c r="D60" s="20" t="str">
        <f aca="false">'1 lentelė'!$D60</f>
        <v>Pėsčiųjų takų tinklo plėtra Dusetose, Zarasų rajone </v>
      </c>
      <c r="E60" s="20" t="str">
        <f aca="false">'1 lentelė'!$E60</f>
        <v>Zarasų rajono savivaldybės administracija</v>
      </c>
      <c r="F60" s="32" t="s">
        <v>16</v>
      </c>
      <c r="G60" s="32" t="s">
        <v>1018</v>
      </c>
      <c r="H60" s="24" t="n">
        <f aca="false">'1 lentelė'!$P60</f>
        <v>48964</v>
      </c>
      <c r="I60" s="24" t="n">
        <f aca="false">'1 lentelė'!$Q60</f>
        <v>41619</v>
      </c>
      <c r="J60" s="24" t="n">
        <f aca="false">'1 lentelė'!$R60</f>
        <v>0</v>
      </c>
      <c r="K60" s="24" t="n">
        <f aca="false">'1 lentelė'!$S60</f>
        <v>7345</v>
      </c>
      <c r="L60" s="24" t="n">
        <v>0</v>
      </c>
      <c r="M60" s="24" t="n">
        <v>0</v>
      </c>
      <c r="N60" s="24" t="n">
        <v>0</v>
      </c>
      <c r="O60" s="24" t="n">
        <v>0</v>
      </c>
      <c r="P60" s="150" t="n">
        <v>0</v>
      </c>
      <c r="Q60" s="150" t="n">
        <v>0</v>
      </c>
      <c r="R60" s="24" t="n">
        <v>0</v>
      </c>
      <c r="S60" s="150" t="n">
        <v>0</v>
      </c>
      <c r="T60" s="24"/>
    </row>
    <row r="61" s="101" customFormat="true" ht="89.25" hidden="false" customHeight="true" outlineLevel="0" collapsed="false">
      <c r="B61" s="20" t="str">
        <f aca="false">'1 lentelė'!$B61</f>
        <v>1.2.2.1.7</v>
      </c>
      <c r="C61" s="20" t="str">
        <f aca="false">'1 lentelė'!$C61</f>
        <v>R095516-190000-1214</v>
      </c>
      <c r="D61" s="20" t="str">
        <f aca="false">'1 lentelė'!$D61</f>
        <v>Susisiekimo sąlygų gerinimas Molėtų mieste įrengiant pėsčiųjų takus tarp Ąžuolų ir Melioratorių gatvių</v>
      </c>
      <c r="E61" s="20" t="str">
        <f aca="false">'1 lentelė'!$E61</f>
        <v>Molėtų rajono savivaldybės administracija</v>
      </c>
      <c r="F61" s="32" t="s">
        <v>16</v>
      </c>
      <c r="G61" s="32" t="s">
        <v>1018</v>
      </c>
      <c r="H61" s="24" t="n">
        <f aca="false">'1 lentelė'!$P61</f>
        <v>102130.49</v>
      </c>
      <c r="I61" s="24" t="n">
        <f aca="false">'1 lentelė'!$Q61</f>
        <v>57588</v>
      </c>
      <c r="J61" s="24" t="n">
        <f aca="false">'1 lentelė'!$R61</f>
        <v>0</v>
      </c>
      <c r="K61" s="24" t="n">
        <f aca="false">'1 lentelė'!$S61</f>
        <v>44542.49</v>
      </c>
      <c r="L61" s="24" t="n">
        <v>0</v>
      </c>
      <c r="M61" s="24" t="n">
        <v>0</v>
      </c>
      <c r="N61" s="24" t="n">
        <v>0</v>
      </c>
      <c r="O61" s="24" t="n">
        <v>0</v>
      </c>
      <c r="P61" s="150" t="n">
        <v>0</v>
      </c>
      <c r="Q61" s="150" t="n">
        <v>0</v>
      </c>
      <c r="R61" s="24" t="n">
        <v>0</v>
      </c>
      <c r="S61" s="150" t="n">
        <v>0</v>
      </c>
      <c r="T61" s="24"/>
    </row>
    <row r="62" s="1" customFormat="true" ht="67.5" hidden="false" customHeight="true" outlineLevel="0" collapsed="false">
      <c r="B62" s="62" t="str">
        <f aca="false">'1 lentelė'!$B62</f>
        <v>1.2.2.2</v>
      </c>
      <c r="C62" s="136" t="s">
        <v>1035</v>
      </c>
      <c r="D62" s="87" t="str">
        <f aca="false">'1 lentelė'!$D62</f>
        <v>Priemonė: Darnaus judumo priemonių diegimas</v>
      </c>
      <c r="E62" s="62"/>
      <c r="F62" s="62"/>
      <c r="G62" s="62"/>
      <c r="H62" s="48" t="n">
        <f aca="false">SUM(H64:H67)</f>
        <v>1608793.06</v>
      </c>
      <c r="I62" s="48" t="n">
        <f aca="false">SUM(I64:I67)</f>
        <v>1333052</v>
      </c>
      <c r="J62" s="48" t="n">
        <f aca="false">SUM(J64:J67)</f>
        <v>0</v>
      </c>
      <c r="K62" s="48" t="n">
        <f aca="false">SUM(K64:K67)</f>
        <v>275741.06</v>
      </c>
      <c r="L62" s="48" t="n">
        <f aca="false">SUM(L64:L67)</f>
        <v>35700</v>
      </c>
      <c r="M62" s="48" t="n">
        <f aca="false">SUM(M64:M67)</f>
        <v>30345</v>
      </c>
      <c r="N62" s="48" t="n">
        <f aca="false">SUM(N64:N67)</f>
        <v>0</v>
      </c>
      <c r="O62" s="48" t="n">
        <f aca="false">SUM(O64:O67)</f>
        <v>5355</v>
      </c>
      <c r="P62" s="48" t="n">
        <f aca="false">SUM(P64:P67)</f>
        <v>35700</v>
      </c>
      <c r="Q62" s="48" t="n">
        <f aca="false">SUM(Q64:Q67)</f>
        <v>30345</v>
      </c>
      <c r="R62" s="48" t="n">
        <f aca="false">SUM(R64:R67)</f>
        <v>0</v>
      </c>
      <c r="S62" s="48" t="n">
        <f aca="false">SUM(S64:S67)</f>
        <v>5355</v>
      </c>
      <c r="T62" s="32"/>
      <c r="V62" s="58"/>
      <c r="W62" s="58"/>
      <c r="X62" s="58"/>
      <c r="Y62" s="58"/>
    </row>
    <row r="63" s="1" customFormat="true" ht="24" hidden="true" customHeight="true" outlineLevel="0" collapsed="false">
      <c r="B63" s="20" t="n">
        <f aca="false">'1 lentelė'!$B63</f>
        <v>0</v>
      </c>
      <c r="C63" s="20" t="n">
        <f aca="false">'1 lentelė'!$C63</f>
        <v>0</v>
      </c>
      <c r="D63" s="20" t="n">
        <f aca="false">'1 lentelė'!$D63</f>
        <v>0</v>
      </c>
      <c r="E63" s="20" t="n">
        <f aca="false">'1 lentelė'!$E63</f>
        <v>0</v>
      </c>
      <c r="F63" s="32"/>
      <c r="G63" s="32"/>
      <c r="H63" s="22" t="n">
        <f aca="false">'1 lentelė'!$P63</f>
        <v>0</v>
      </c>
      <c r="I63" s="22" t="n">
        <f aca="false">'1 lentelė'!$Q63</f>
        <v>0</v>
      </c>
      <c r="J63" s="22" t="n">
        <f aca="false">'1 lentelė'!$R63</f>
        <v>0</v>
      </c>
      <c r="K63" s="22" t="n">
        <f aca="false">'1 lentelė'!$S63</f>
        <v>0</v>
      </c>
      <c r="L63" s="151"/>
      <c r="M63" s="151"/>
      <c r="N63" s="151"/>
      <c r="O63" s="151"/>
      <c r="P63" s="151"/>
      <c r="Q63" s="151"/>
      <c r="R63" s="151"/>
      <c r="S63" s="151"/>
      <c r="T63" s="152"/>
    </row>
    <row r="64" s="26" customFormat="true" ht="53.25" hidden="false" customHeight="true" outlineLevel="0" collapsed="false">
      <c r="B64" s="20" t="str">
        <f aca="false">'1 lentelė'!$B64</f>
        <v>1.2.2.2.2</v>
      </c>
      <c r="C64" s="20" t="str">
        <f aca="false">'1 lentelė'!$C64</f>
        <v>R095513-500000-1214</v>
      </c>
      <c r="D64" s="20" t="str">
        <f aca="false">'1 lentelė'!$D64</f>
        <v>Visagino miesto darnaus judumo plano parengimas </v>
      </c>
      <c r="E64" s="20" t="str">
        <f aca="false">'1 lentelė'!$E64</f>
        <v>Visagino savivaldybės administracija</v>
      </c>
      <c r="F64" s="32" t="s">
        <v>42</v>
      </c>
      <c r="G64" s="32" t="s">
        <v>1019</v>
      </c>
      <c r="H64" s="22" t="n">
        <f aca="false">'1 lentelė'!$P64</f>
        <v>20000</v>
      </c>
      <c r="I64" s="22" t="n">
        <f aca="false">'1 lentelė'!$Q64</f>
        <v>17000</v>
      </c>
      <c r="J64" s="22" t="n">
        <f aca="false">'1 lentelė'!$R64</f>
        <v>0</v>
      </c>
      <c r="K64" s="22" t="n">
        <f aca="false">'1 lentelė'!$S64</f>
        <v>3000</v>
      </c>
      <c r="L64" s="22" t="n">
        <v>20000</v>
      </c>
      <c r="M64" s="22" t="n">
        <v>17000</v>
      </c>
      <c r="N64" s="22" t="n">
        <v>0</v>
      </c>
      <c r="O64" s="22" t="n">
        <v>3000</v>
      </c>
      <c r="P64" s="22" t="n">
        <v>20000</v>
      </c>
      <c r="Q64" s="22" t="n">
        <v>17000</v>
      </c>
      <c r="R64" s="22" t="n">
        <v>0</v>
      </c>
      <c r="S64" s="22" t="n">
        <v>3000</v>
      </c>
      <c r="T64" s="22" t="s">
        <v>1036</v>
      </c>
    </row>
    <row r="65" s="26" customFormat="true" ht="51.75" hidden="false" customHeight="true" outlineLevel="0" collapsed="false">
      <c r="B65" s="20" t="str">
        <f aca="false">'1 lentelė'!$B65</f>
        <v>1.2.2.2.3</v>
      </c>
      <c r="C65" s="20" t="str">
        <f aca="false">'1 lentelė'!$C65</f>
        <v>R095514-190000-1215</v>
      </c>
      <c r="D65" s="20" t="str">
        <f aca="false">'1 lentelė'!$D65</f>
        <v>Darnaus judumo infrastruktūros įrengimas Visagino mieste</v>
      </c>
      <c r="E65" s="20" t="str">
        <f aca="false">'1 lentelė'!$E65</f>
        <v>Visagino savivaldybės administracija</v>
      </c>
      <c r="F65" s="32" t="s">
        <v>42</v>
      </c>
      <c r="G65" s="32" t="s">
        <v>43</v>
      </c>
      <c r="H65" s="22" t="n">
        <f aca="false">'1 lentelė'!$P65</f>
        <v>900306</v>
      </c>
      <c r="I65" s="22" t="n">
        <f aca="false">'1 lentelė'!$Q65</f>
        <v>730838</v>
      </c>
      <c r="J65" s="22" t="n">
        <f aca="false">'1 lentelė'!$R65</f>
        <v>0</v>
      </c>
      <c r="K65" s="22" t="n">
        <f aca="false">'1 lentelė'!$S65</f>
        <v>169468</v>
      </c>
      <c r="L65" s="22" t="n">
        <v>0</v>
      </c>
      <c r="M65" s="22" t="n">
        <v>0</v>
      </c>
      <c r="N65" s="22" t="n">
        <v>0</v>
      </c>
      <c r="O65" s="22" t="n">
        <v>0</v>
      </c>
      <c r="P65" s="151" t="n">
        <v>0</v>
      </c>
      <c r="Q65" s="151" t="n">
        <v>0</v>
      </c>
      <c r="R65" s="151" t="n">
        <v>0</v>
      </c>
      <c r="S65" s="151" t="n">
        <v>0</v>
      </c>
      <c r="T65" s="152"/>
    </row>
    <row r="66" s="26" customFormat="true" ht="49.5" hidden="false" customHeight="true" outlineLevel="0" collapsed="false">
      <c r="B66" s="20" t="str">
        <f aca="false">'1 lentelė'!$B66</f>
        <v>1.2.2.2.4</v>
      </c>
      <c r="C66" s="20" t="str">
        <f aca="false">'1 lentelė'!$C66</f>
        <v>R095513-500000-1216</v>
      </c>
      <c r="D66" s="20" t="str">
        <f aca="false">'1 lentelė'!$D66</f>
        <v>Darnaus judumo Utenos mieste plano rengimas</v>
      </c>
      <c r="E66" s="20" t="str">
        <f aca="false">'1 lentelė'!$E66</f>
        <v>Utenos rajono savivaldybės administracija</v>
      </c>
      <c r="F66" s="32" t="s">
        <v>43</v>
      </c>
      <c r="G66" s="32" t="s">
        <v>1019</v>
      </c>
      <c r="H66" s="22" t="n">
        <f aca="false">'1 lentelė'!$P66</f>
        <v>15700</v>
      </c>
      <c r="I66" s="22" t="n">
        <f aca="false">'1 lentelė'!$Q66</f>
        <v>13345</v>
      </c>
      <c r="J66" s="22" t="n">
        <f aca="false">'1 lentelė'!$R66</f>
        <v>0</v>
      </c>
      <c r="K66" s="22" t="n">
        <f aca="false">'1 lentelė'!$S66</f>
        <v>2355</v>
      </c>
      <c r="L66" s="22" t="n">
        <v>15700</v>
      </c>
      <c r="M66" s="22" t="n">
        <v>13345</v>
      </c>
      <c r="N66" s="22" t="n">
        <v>0</v>
      </c>
      <c r="O66" s="22" t="n">
        <v>2355</v>
      </c>
      <c r="P66" s="22" t="n">
        <v>15700</v>
      </c>
      <c r="Q66" s="22" t="n">
        <v>13345</v>
      </c>
      <c r="R66" s="22" t="n">
        <v>0</v>
      </c>
      <c r="S66" s="22" t="n">
        <v>2355</v>
      </c>
      <c r="T66" s="22" t="s">
        <v>1037</v>
      </c>
    </row>
    <row r="67" s="26" customFormat="true" ht="53.25" hidden="false" customHeight="true" outlineLevel="0" collapsed="false">
      <c r="B67" s="20" t="str">
        <f aca="false">'1 lentelė'!$B67</f>
        <v>1.2.2.2.5</v>
      </c>
      <c r="C67" s="20" t="str">
        <f aca="false">'1 lentelė'!$C67</f>
        <v>R095514-190000-1217</v>
      </c>
      <c r="D67" s="20" t="str">
        <f aca="false">'1 lentelė'!$D67</f>
        <v>Utenos miesto darnaus judumo plano priemonių diegimas</v>
      </c>
      <c r="E67" s="20" t="str">
        <f aca="false">'1 lentelė'!$E67</f>
        <v>Utenos rajono savivaldybės administracija</v>
      </c>
      <c r="F67" s="32" t="s">
        <v>43</v>
      </c>
      <c r="G67" s="32" t="s">
        <v>43</v>
      </c>
      <c r="H67" s="22" t="n">
        <f aca="false">'1 lentelė'!$P67</f>
        <v>672787.06</v>
      </c>
      <c r="I67" s="22" t="n">
        <f aca="false">'1 lentelė'!$Q67</f>
        <v>571869</v>
      </c>
      <c r="J67" s="22" t="n">
        <f aca="false">'1 lentelė'!$R67</f>
        <v>0</v>
      </c>
      <c r="K67" s="22" t="n">
        <f aca="false">'1 lentelė'!$S67</f>
        <v>100918.06</v>
      </c>
      <c r="L67" s="22" t="n">
        <v>0</v>
      </c>
      <c r="M67" s="22" t="n">
        <v>0</v>
      </c>
      <c r="N67" s="22" t="n">
        <v>0</v>
      </c>
      <c r="O67" s="22" t="n">
        <v>0</v>
      </c>
      <c r="P67" s="22" t="n">
        <v>0</v>
      </c>
      <c r="Q67" s="22" t="n">
        <v>0</v>
      </c>
      <c r="R67" s="22" t="n">
        <v>0</v>
      </c>
      <c r="S67" s="22" t="n">
        <v>0</v>
      </c>
      <c r="T67" s="22"/>
      <c r="X67" s="153"/>
    </row>
    <row r="68" s="1" customFormat="true" ht="115.5" hidden="false" customHeight="true" outlineLevel="0" collapsed="false">
      <c r="B68" s="62" t="str">
        <f aca="false">'1 lentelė'!$B68</f>
        <v>1.2.2.3</v>
      </c>
      <c r="C68" s="136" t="s">
        <v>251</v>
      </c>
      <c r="D68" s="87" t="str">
        <f aca="false">'1 lentelė'!$D68</f>
        <v>Priemonė: Vietinio susisiekimo viešojo transporto priemonių parko atnaujinimas</v>
      </c>
      <c r="E68" s="62"/>
      <c r="F68" s="62"/>
      <c r="G68" s="62"/>
      <c r="H68" s="154" t="n">
        <f aca="false">H69</f>
        <v>1191647</v>
      </c>
      <c r="I68" s="154" t="n">
        <f aca="false">I69</f>
        <v>1012900</v>
      </c>
      <c r="J68" s="154" t="n">
        <f aca="false">J69</f>
        <v>0</v>
      </c>
      <c r="K68" s="154" t="n">
        <f aca="false">K69</f>
        <v>178747</v>
      </c>
      <c r="L68" s="155" t="n">
        <f aca="false">SUM(L69)</f>
        <v>0</v>
      </c>
      <c r="M68" s="155" t="n">
        <f aca="false">SUM(M69)</f>
        <v>0</v>
      </c>
      <c r="N68" s="155" t="n">
        <f aca="false">SUM(N69)</f>
        <v>0</v>
      </c>
      <c r="O68" s="155" t="n">
        <f aca="false">SUM(O69)</f>
        <v>0</v>
      </c>
      <c r="P68" s="155" t="n">
        <f aca="false">SUM(P69)</f>
        <v>0</v>
      </c>
      <c r="Q68" s="155" t="n">
        <f aca="false">SUM(Q69)</f>
        <v>0</v>
      </c>
      <c r="R68" s="155" t="n">
        <f aca="false">SUM(R69)</f>
        <v>0</v>
      </c>
      <c r="S68" s="155" t="n">
        <f aca="false">SUM(S69)</f>
        <v>0</v>
      </c>
      <c r="T68" s="19"/>
    </row>
    <row r="69" s="1" customFormat="true" ht="92.25" hidden="false" customHeight="true" outlineLevel="0" collapsed="false">
      <c r="B69" s="20" t="str">
        <f aca="false">'1 lentelė'!B69</f>
        <v>1.2.2.3.3</v>
      </c>
      <c r="C69" s="20" t="str">
        <f aca="false">'1 lentelė'!C69</f>
        <v>R095518-100000-1219</v>
      </c>
      <c r="D69" s="20" t="str">
        <f aca="false">'1 lentelė'!D69</f>
        <v>Utenos rajono vietinio susisiekimo viešojo transporto priemonių parko atnaujinimas</v>
      </c>
      <c r="E69" s="20" t="str">
        <f aca="false">'1 lentelė'!E69</f>
        <v>Utenos rajono savivaldybės administracija</v>
      </c>
      <c r="F69" s="32" t="s">
        <v>43</v>
      </c>
      <c r="G69" s="32" t="s">
        <v>43</v>
      </c>
      <c r="H69" s="133" t="n">
        <f aca="false">'1 lentelė'!P69</f>
        <v>1191647</v>
      </c>
      <c r="I69" s="22" t="n">
        <f aca="false">'1 lentelė'!Q69</f>
        <v>1012900</v>
      </c>
      <c r="J69" s="22" t="n">
        <v>0</v>
      </c>
      <c r="K69" s="22" t="n">
        <f aca="false">'1 lentelė'!S69</f>
        <v>178747</v>
      </c>
      <c r="L69" s="22" t="n">
        <v>0</v>
      </c>
      <c r="M69" s="22" t="n">
        <v>0</v>
      </c>
      <c r="N69" s="22" t="n">
        <v>0</v>
      </c>
      <c r="O69" s="22" t="n">
        <v>0</v>
      </c>
      <c r="P69" s="22" t="n">
        <v>0</v>
      </c>
      <c r="Q69" s="22" t="n">
        <v>0</v>
      </c>
      <c r="R69" s="22" t="n">
        <v>0</v>
      </c>
      <c r="S69" s="22" t="n">
        <v>0</v>
      </c>
      <c r="T69" s="152"/>
    </row>
    <row r="70" s="1" customFormat="true" ht="43.5" hidden="false" customHeight="true" outlineLevel="0" collapsed="false">
      <c r="B70" s="49" t="str">
        <f aca="false">'1 lentelė'!$B70</f>
        <v>2.</v>
      </c>
      <c r="C70" s="49"/>
      <c r="D70" s="49" t="str">
        <f aca="false">'1 lentelė'!$D70</f>
        <v>Prioritetas: Integrali ekonomika</v>
      </c>
      <c r="E70" s="49"/>
      <c r="F70" s="49"/>
      <c r="G70" s="49"/>
      <c r="H70" s="49"/>
      <c r="I70" s="49"/>
      <c r="J70" s="49"/>
      <c r="K70" s="49"/>
      <c r="L70" s="49"/>
      <c r="M70" s="49"/>
      <c r="N70" s="49"/>
      <c r="O70" s="49"/>
      <c r="P70" s="49"/>
      <c r="Q70" s="49"/>
      <c r="R70" s="49"/>
      <c r="S70" s="49"/>
      <c r="T70" s="13"/>
    </row>
    <row r="71" s="1" customFormat="true" ht="76.5" hidden="false" customHeight="true" outlineLevel="0" collapsed="false">
      <c r="B71" s="51" t="str">
        <f aca="false">'1 lentelė'!$B71</f>
        <v>2.1 </v>
      </c>
      <c r="C71" s="51"/>
      <c r="D71" s="50" t="str">
        <f aca="false">'1 lentelė'!$D71</f>
        <v>Tikslas: Turizmo infrastruktūros, kultūros ir gamtos paveldo plėtra</v>
      </c>
      <c r="E71" s="51"/>
      <c r="F71" s="51"/>
      <c r="G71" s="51"/>
      <c r="H71" s="51"/>
      <c r="I71" s="51"/>
      <c r="J71" s="51"/>
      <c r="K71" s="51"/>
      <c r="L71" s="51"/>
      <c r="M71" s="51"/>
      <c r="N71" s="51"/>
      <c r="O71" s="51"/>
      <c r="P71" s="51"/>
      <c r="Q71" s="51"/>
      <c r="R71" s="51"/>
      <c r="S71" s="51"/>
      <c r="T71" s="14"/>
    </row>
    <row r="72" s="1" customFormat="true" ht="63.75" hidden="false" customHeight="true" outlineLevel="0" collapsed="false">
      <c r="B72" s="47" t="str">
        <f aca="false">'1 lentelė'!$B72</f>
        <v>2.1.1 </v>
      </c>
      <c r="C72" s="47"/>
      <c r="D72" s="47" t="str">
        <f aca="false">'1 lentelė'!$D72</f>
        <v>Uždavinys: Sutvarkyti ir aktualizuoti kultūros paveldo plėtrą</v>
      </c>
      <c r="E72" s="47"/>
      <c r="F72" s="47"/>
      <c r="G72" s="47"/>
      <c r="H72" s="47"/>
      <c r="I72" s="47"/>
      <c r="J72" s="47"/>
      <c r="K72" s="47"/>
      <c r="L72" s="47"/>
      <c r="M72" s="47"/>
      <c r="N72" s="47"/>
      <c r="O72" s="47"/>
      <c r="P72" s="47"/>
      <c r="Q72" s="47"/>
      <c r="R72" s="47"/>
      <c r="S72" s="47"/>
      <c r="T72" s="17"/>
    </row>
    <row r="73" s="1" customFormat="true" ht="81" hidden="false" customHeight="true" outlineLevel="0" collapsed="false">
      <c r="B73" s="62" t="str">
        <f aca="false">'1 lentelė'!$B73</f>
        <v>2.1.1.1</v>
      </c>
      <c r="C73" s="136" t="s">
        <v>264</v>
      </c>
      <c r="D73" s="87" t="str">
        <f aca="false">'1 lentelė'!$D73</f>
        <v>Priemonė: Aktualizuoti savivaldybių kultūros paveldo objektus</v>
      </c>
      <c r="E73" s="62"/>
      <c r="F73" s="62"/>
      <c r="G73" s="62"/>
      <c r="H73" s="48" t="n">
        <f aca="false">SUM(H74:H77)</f>
        <v>1393592.93</v>
      </c>
      <c r="I73" s="48" t="n">
        <f aca="false">SUM(I74:I77)</f>
        <v>1105749.48</v>
      </c>
      <c r="J73" s="48" t="n">
        <f aca="false">SUM(J74:J77)</f>
        <v>0</v>
      </c>
      <c r="K73" s="48" t="n">
        <f aca="false">SUM(K74:K77)</f>
        <v>287843.45</v>
      </c>
      <c r="L73" s="48" t="n">
        <f aca="false">SUM(L74:L77)</f>
        <v>1463952.78</v>
      </c>
      <c r="M73" s="48" t="n">
        <f aca="false">SUM(M74:M77)</f>
        <v>1165555.35</v>
      </c>
      <c r="N73" s="48" t="n">
        <f aca="false">SUM(N74:N77)</f>
        <v>0</v>
      </c>
      <c r="O73" s="48" t="n">
        <f aca="false">SUM(O74:O77)</f>
        <v>298397.43</v>
      </c>
      <c r="P73" s="48" t="n">
        <f aca="false">SUM(P74:P77)</f>
        <v>996175.9</v>
      </c>
      <c r="Q73" s="48" t="n">
        <f aca="false">SUM(Q74:Q77)</f>
        <v>831654.83</v>
      </c>
      <c r="R73" s="48" t="n">
        <f aca="false">SUM(R74:R77)</f>
        <v>0</v>
      </c>
      <c r="S73" s="48" t="n">
        <f aca="false">SUM(S74:S77)</f>
        <v>164521.07</v>
      </c>
      <c r="T73" s="32"/>
    </row>
    <row r="74" s="101" customFormat="true" ht="99.75" hidden="false" customHeight="true" outlineLevel="0" collapsed="false">
      <c r="B74" s="20" t="str">
        <f aca="false">'1 lentelė'!$B74</f>
        <v>2.1.1.1.1</v>
      </c>
      <c r="C74" s="20" t="str">
        <f aca="false">'1 lentelė'!$C74</f>
        <v>R093302-442942-2101</v>
      </c>
      <c r="D74" s="20" t="str">
        <f aca="false">'1 lentelė'!$D74</f>
        <v>Kompleksinis Okuličiūtės dvarelio Anykščiuose sutvarkymas ir pritaikymas kultūrinei, meninei veiklai </v>
      </c>
      <c r="E74" s="20" t="str">
        <f aca="false">'1 lentelė'!$E74</f>
        <v>Anykščių rajono savivaldybės administracija</v>
      </c>
      <c r="F74" s="32" t="s">
        <v>42</v>
      </c>
      <c r="G74" s="32" t="s">
        <v>1018</v>
      </c>
      <c r="H74" s="24" t="n">
        <f aca="false">'1 lentelė'!$P74</f>
        <v>493252.18</v>
      </c>
      <c r="I74" s="24" t="n">
        <f aca="false">'1 lentelė'!$Q74</f>
        <v>419264.35</v>
      </c>
      <c r="J74" s="24" t="n">
        <f aca="false">'1 lentelė'!$R74</f>
        <v>0</v>
      </c>
      <c r="K74" s="24" t="n">
        <f aca="false">'1 lentelė'!$S74</f>
        <v>73987.83</v>
      </c>
      <c r="L74" s="24" t="n">
        <v>493252.18</v>
      </c>
      <c r="M74" s="24" t="n">
        <v>419264.35</v>
      </c>
      <c r="N74" s="24" t="n">
        <v>0</v>
      </c>
      <c r="O74" s="24" t="n">
        <v>73987.83</v>
      </c>
      <c r="P74" s="149" t="n">
        <v>395891.83</v>
      </c>
      <c r="Q74" s="24" t="n">
        <v>336508.05</v>
      </c>
      <c r="R74" s="24" t="n">
        <v>0</v>
      </c>
      <c r="S74" s="149" t="n">
        <f aca="false">P74-Q74</f>
        <v>59383.78</v>
      </c>
      <c r="T74" s="79"/>
    </row>
    <row r="75" s="101" customFormat="true" ht="114" hidden="false" customHeight="true" outlineLevel="0" collapsed="false">
      <c r="B75" s="20" t="str">
        <f aca="false">'1 lentelė'!$B75</f>
        <v>2.1.1.1.2 </v>
      </c>
      <c r="C75" s="20" t="str">
        <f aca="false">'1 lentelė'!$C75</f>
        <v>R093302-440000-2102</v>
      </c>
      <c r="D75" s="20" t="str">
        <f aca="false">'1 lentelė'!$D75</f>
        <v>Naujų kultūros paslaugų visuomenės kultūriniams poreikiams tenkinti sukūrimas Utenos meno mokykloje </v>
      </c>
      <c r="E75" s="20" t="str">
        <f aca="false">'1 lentelė'!$E75</f>
        <v>Pareiškėjas –Utenos rajono savivaldybės administracija, partneris – Utenos dailės mokykla </v>
      </c>
      <c r="F75" s="32" t="s">
        <v>16</v>
      </c>
      <c r="G75" s="32" t="s">
        <v>1019</v>
      </c>
      <c r="H75" s="24" t="n">
        <f aca="false">'1 lentelė'!$P75</f>
        <v>212596.85</v>
      </c>
      <c r="I75" s="24" t="n">
        <f aca="false">'1 lentelė'!$Q75</f>
        <v>180707.32</v>
      </c>
      <c r="J75" s="24" t="n">
        <f aca="false">'1 lentelė'!$R75</f>
        <v>0</v>
      </c>
      <c r="K75" s="24" t="n">
        <f aca="false">'1 lentelė'!$S75</f>
        <v>31889.53</v>
      </c>
      <c r="L75" s="24" t="n">
        <v>282956.7</v>
      </c>
      <c r="M75" s="24" t="n">
        <v>240513.19</v>
      </c>
      <c r="N75" s="24" t="n">
        <v>0</v>
      </c>
      <c r="O75" s="24" t="n">
        <v>42443.51</v>
      </c>
      <c r="P75" s="24" t="n">
        <v>212596.85</v>
      </c>
      <c r="Q75" s="24" t="n">
        <v>180707.32</v>
      </c>
      <c r="R75" s="24" t="n">
        <v>0</v>
      </c>
      <c r="S75" s="24" t="n">
        <f aca="false">P75-Q75</f>
        <v>31889.53</v>
      </c>
      <c r="T75" s="22" t="s">
        <v>1038</v>
      </c>
    </row>
    <row r="76" s="101" customFormat="true" ht="211.5" hidden="false" customHeight="true" outlineLevel="0" collapsed="false">
      <c r="B76" s="20" t="str">
        <f aca="false">'1 lentelė'!$B76</f>
        <v>2.1.1.1.3</v>
      </c>
      <c r="C76" s="20" t="str">
        <f aca="false">'1 lentelė'!$C76</f>
        <v>R093302-440000-2103</v>
      </c>
      <c r="D76" s="20" t="str">
        <f aca="false">'1 lentelė'!$D76</f>
        <v>Atgailos kanauninkų vienuolyno ansamblio (u.k. 987) vienuolyno namo (u.k. 25029) Videniškių km. kapitalinis remontas ir pritaikymas Videniškių vienuolyno amatų centro ir bendruomenės poreikiams poreikiams</v>
      </c>
      <c r="E76" s="20" t="str">
        <f aca="false">'1 lentelė'!$E76</f>
        <v>Molėtų rajono savivaldybės administracija</v>
      </c>
      <c r="F76" s="32" t="s">
        <v>43</v>
      </c>
      <c r="G76" s="32" t="s">
        <v>1018</v>
      </c>
      <c r="H76" s="24" t="n">
        <f aca="false">'1 lentelė'!$P76</f>
        <v>270483.15</v>
      </c>
      <c r="I76" s="24" t="n">
        <f aca="false">'1 lentelė'!$Q76</f>
        <v>221058</v>
      </c>
      <c r="J76" s="24" t="n">
        <f aca="false">'1 lentelė'!$R76</f>
        <v>0</v>
      </c>
      <c r="K76" s="24" t="n">
        <f aca="false">'1 lentelė'!$S76</f>
        <v>49425.15</v>
      </c>
      <c r="L76" s="24" t="n">
        <v>270483.15</v>
      </c>
      <c r="M76" s="24" t="n">
        <v>221058</v>
      </c>
      <c r="N76" s="24" t="n">
        <v>0</v>
      </c>
      <c r="O76" s="24" t="n">
        <v>49425.15</v>
      </c>
      <c r="P76" s="149" t="n">
        <v>210850.66</v>
      </c>
      <c r="Q76" s="24" t="n">
        <v>177891.94</v>
      </c>
      <c r="R76" s="24" t="n">
        <v>0</v>
      </c>
      <c r="S76" s="149" t="n">
        <f aca="false">P76-Q76</f>
        <v>32958.72</v>
      </c>
      <c r="T76" s="79"/>
    </row>
    <row r="77" s="139" customFormat="true" ht="73.5" hidden="false" customHeight="true" outlineLevel="0" collapsed="false">
      <c r="B77" s="20" t="str">
        <f aca="false">'1 lentelė'!$B77</f>
        <v>2.1.1.1.4</v>
      </c>
      <c r="C77" s="138" t="str">
        <f aca="false">'1 lentelė'!$C77</f>
        <v>R093302-442942-2104</v>
      </c>
      <c r="D77" s="138" t="str">
        <f aca="false">'1 lentelė'!$D77</f>
        <v>Valstybės saugomo kultūros paveldo objekto – Antazavės dvaro aktualizavimas</v>
      </c>
      <c r="E77" s="138" t="str">
        <f aca="false">'1 lentelė'!$E77</f>
        <v>Zarasų rajono savivaldybės administracija</v>
      </c>
      <c r="F77" s="37" t="s">
        <v>43</v>
      </c>
      <c r="G77" s="37" t="s">
        <v>1018</v>
      </c>
      <c r="H77" s="39" t="n">
        <f aca="false">'1 lentelė'!$P77</f>
        <v>417260.75</v>
      </c>
      <c r="I77" s="39" t="n">
        <f aca="false">'1 lentelė'!$Q77</f>
        <v>284719.81</v>
      </c>
      <c r="J77" s="39" t="n">
        <f aca="false">'1 lentelė'!$R77</f>
        <v>0</v>
      </c>
      <c r="K77" s="39" t="n">
        <f aca="false">'1 lentelė'!$S77</f>
        <v>132540.94</v>
      </c>
      <c r="L77" s="39" t="n">
        <v>417260.75</v>
      </c>
      <c r="M77" s="39" t="n">
        <v>284719.81</v>
      </c>
      <c r="N77" s="39" t="n">
        <v>0</v>
      </c>
      <c r="O77" s="39" t="n">
        <f aca="false">L77-M77</f>
        <v>132540.94</v>
      </c>
      <c r="P77" s="156" t="n">
        <v>176836.56</v>
      </c>
      <c r="Q77" s="156" t="n">
        <v>136547.52</v>
      </c>
      <c r="R77" s="39" t="n">
        <v>0</v>
      </c>
      <c r="S77" s="156" t="n">
        <f aca="false">P77-Q77</f>
        <v>40289.04</v>
      </c>
      <c r="T77" s="39"/>
    </row>
    <row r="78" s="1" customFormat="true" ht="67.5" hidden="false" customHeight="true" outlineLevel="0" collapsed="false">
      <c r="B78" s="47" t="str">
        <f aca="false">'1 lentelė'!$B78</f>
        <v>2.1.2</v>
      </c>
      <c r="C78" s="47"/>
      <c r="D78" s="47" t="str">
        <f aca="false">'1 lentelė'!$D78</f>
        <v>Uždavinys: Plėtoti turizmo išteklių ir paslaugų rinkodarą</v>
      </c>
      <c r="E78" s="47"/>
      <c r="F78" s="47"/>
      <c r="G78" s="47"/>
      <c r="H78" s="47"/>
      <c r="I78" s="47"/>
      <c r="J78" s="47"/>
      <c r="K78" s="47"/>
      <c r="L78" s="47"/>
      <c r="M78" s="47"/>
      <c r="N78" s="47"/>
      <c r="O78" s="47"/>
      <c r="P78" s="47"/>
      <c r="Q78" s="47"/>
      <c r="R78" s="47"/>
      <c r="S78" s="47"/>
      <c r="T78" s="17"/>
    </row>
    <row r="79" s="1" customFormat="true" ht="123" hidden="false" customHeight="true" outlineLevel="0" collapsed="false">
      <c r="B79" s="62" t="str">
        <f aca="false">'1 lentelė'!$B79</f>
        <v>2.1.2.1</v>
      </c>
      <c r="C79" s="136" t="s">
        <v>290</v>
      </c>
      <c r="D79" s="87" t="str">
        <f aca="false">'1 lentelė'!$D79</f>
        <v>Priemonė: Savivaldybes jungiančių turizmo trasų ir turizmo maršrutų informacinės infrastruktūros plėtra</v>
      </c>
      <c r="E79" s="62"/>
      <c r="F79" s="62"/>
      <c r="G79" s="62"/>
      <c r="H79" s="48" t="n">
        <f aca="false">H81+H82+H83</f>
        <v>971293.24</v>
      </c>
      <c r="I79" s="48" t="n">
        <f aca="false">I81+I82+I83</f>
        <v>825598.65</v>
      </c>
      <c r="J79" s="48" t="n">
        <f aca="false">J81+J82+J83</f>
        <v>0</v>
      </c>
      <c r="K79" s="48" t="n">
        <f aca="false">K81+K82+K83</f>
        <v>145694.59</v>
      </c>
      <c r="L79" s="48" t="n">
        <f aca="false">L81+L82+L83</f>
        <v>332497.71</v>
      </c>
      <c r="M79" s="48" t="n">
        <f aca="false">M81+M82+M83</f>
        <v>282623.05</v>
      </c>
      <c r="N79" s="48" t="n">
        <f aca="false">N81+N82+N83</f>
        <v>0</v>
      </c>
      <c r="O79" s="48" t="n">
        <f aca="false">O81+O82+O83</f>
        <v>49874.66</v>
      </c>
      <c r="P79" s="48" t="n">
        <f aca="false">P81+P82+P83</f>
        <v>0</v>
      </c>
      <c r="Q79" s="48" t="n">
        <f aca="false">Q81+Q82+Q83</f>
        <v>0</v>
      </c>
      <c r="R79" s="48" t="n">
        <f aca="false">R81+R82+R83</f>
        <v>0</v>
      </c>
      <c r="S79" s="48" t="n">
        <f aca="false">S81+S82+S83</f>
        <v>0</v>
      </c>
      <c r="T79" s="32"/>
    </row>
    <row r="80" s="1" customFormat="true" ht="15.75" hidden="true" customHeight="true" outlineLevel="0" collapsed="false">
      <c r="B80" s="20"/>
      <c r="C80" s="20"/>
      <c r="D80" s="20"/>
      <c r="E80" s="20"/>
      <c r="F80" s="20"/>
      <c r="G80" s="20"/>
      <c r="H80" s="20"/>
      <c r="I80" s="20"/>
      <c r="J80" s="20"/>
      <c r="K80" s="20"/>
      <c r="L80" s="20"/>
      <c r="M80" s="20"/>
      <c r="N80" s="20"/>
      <c r="O80" s="20"/>
      <c r="P80" s="20"/>
      <c r="Q80" s="20"/>
      <c r="R80" s="20"/>
      <c r="S80" s="20"/>
      <c r="T80" s="20"/>
    </row>
    <row r="81" s="1" customFormat="true" ht="82.5" hidden="false" customHeight="true" outlineLevel="0" collapsed="false">
      <c r="B81" s="20" t="str">
        <f aca="false">'1 lentelė'!B80</f>
        <v>2.1.2.1.2 </v>
      </c>
      <c r="C81" s="20" t="str">
        <f aca="false">'1 lentelė'!C80</f>
        <v>R098821-420000-2106</v>
      </c>
      <c r="D81" s="20" t="str">
        <f aca="false">'1 lentelė'!D80</f>
        <v>Informacinės infrastruktūros plėtra Ignalinos, Molėtų ir Utenos rajonuose</v>
      </c>
      <c r="E81" s="20" t="str">
        <f aca="false">'1 lentelė'!E80</f>
        <v>Ignalinos rajono savivaldybės administracija</v>
      </c>
      <c r="F81" s="20" t="str">
        <f aca="false">'1 lentelė'!F80</f>
        <v>Lietuvos Respublikos ūkio ministerija </v>
      </c>
      <c r="G81" s="20" t="s">
        <v>1018</v>
      </c>
      <c r="H81" s="20" t="n">
        <f aca="false">'1 lentelė'!P80</f>
        <v>332497.71</v>
      </c>
      <c r="I81" s="20" t="n">
        <f aca="false">'1 lentelė'!Q80</f>
        <v>282623.05</v>
      </c>
      <c r="J81" s="20" t="n">
        <f aca="false">'1 lentelė'!R80</f>
        <v>0</v>
      </c>
      <c r="K81" s="20" t="n">
        <f aca="false">'1 lentelė'!S80</f>
        <v>49874.66</v>
      </c>
      <c r="L81" s="20" t="n">
        <v>332497.71</v>
      </c>
      <c r="M81" s="20" t="n">
        <v>282623.05</v>
      </c>
      <c r="N81" s="20" t="n">
        <v>0</v>
      </c>
      <c r="O81" s="20" t="n">
        <v>49874.66</v>
      </c>
      <c r="P81" s="20" t="n">
        <v>0</v>
      </c>
      <c r="Q81" s="20" t="n">
        <v>0</v>
      </c>
      <c r="R81" s="20" t="n">
        <v>0</v>
      </c>
      <c r="S81" s="20" t="n">
        <v>0</v>
      </c>
      <c r="T81" s="20"/>
    </row>
    <row r="82" s="1" customFormat="true" ht="82.5" hidden="false" customHeight="true" outlineLevel="0" collapsed="false">
      <c r="B82" s="20" t="str">
        <f aca="false">'1 lentelė'!B81</f>
        <v>2.1.2.1.3</v>
      </c>
      <c r="C82" s="20" t="str">
        <f aca="false">'1 lentelė'!C81</f>
        <v>R098821-420000-2107</v>
      </c>
      <c r="D82" s="20" t="str">
        <f aca="false">'1 lentelė'!D81</f>
        <v>Taktiliniai maketai turistui po atviru dangumi</v>
      </c>
      <c r="E82" s="20" t="str">
        <f aca="false">'1 lentelė'!E81</f>
        <v>Anykščių  rajono savivaldybės administracija</v>
      </c>
      <c r="F82" s="20" t="str">
        <f aca="false">'1 lentelė'!F81</f>
        <v>Lietuvos Respublikos ūkio ministerija </v>
      </c>
      <c r="G82" s="157" t="s">
        <v>43</v>
      </c>
      <c r="H82" s="20" t="n">
        <f aca="false">'1 lentelė'!P81</f>
        <v>340463.14</v>
      </c>
      <c r="I82" s="20" t="n">
        <f aca="false">'1 lentelė'!Q81</f>
        <v>289393.07</v>
      </c>
      <c r="J82" s="20" t="n">
        <f aca="false">'1 lentelė'!R81</f>
        <v>0</v>
      </c>
      <c r="K82" s="20" t="n">
        <f aca="false">'1 lentelė'!S81</f>
        <v>51070.07</v>
      </c>
      <c r="L82" s="20" t="n">
        <v>0</v>
      </c>
      <c r="M82" s="20" t="n">
        <v>0</v>
      </c>
      <c r="N82" s="20" t="n">
        <v>0</v>
      </c>
      <c r="O82" s="20" t="n">
        <v>0</v>
      </c>
      <c r="P82" s="20" t="n">
        <v>0</v>
      </c>
      <c r="Q82" s="20" t="n">
        <v>0</v>
      </c>
      <c r="R82" s="20" t="n">
        <v>0</v>
      </c>
      <c r="S82" s="20" t="n">
        <v>0</v>
      </c>
      <c r="T82" s="20"/>
    </row>
    <row r="83" s="1" customFormat="true" ht="82.5" hidden="false" customHeight="true" outlineLevel="0" collapsed="false">
      <c r="B83" s="20" t="str">
        <f aca="false">'1 lentelė'!B82</f>
        <v>2.1.2.1.4</v>
      </c>
      <c r="C83" s="20" t="str">
        <f aca="false">'1 lentelė'!C82</f>
        <v>R098821-420000-2108</v>
      </c>
      <c r="D83" s="20" t="str">
        <f aca="false">'1 lentelė'!D82</f>
        <v>Turizmo informacinės infrastruktūros plėtra Utenos, Ignalinos, Zarasų rajonų ir Visagino savivaldybėse</v>
      </c>
      <c r="E83" s="20" t="str">
        <f aca="false">'1 lentelė'!E82</f>
        <v>Utenos rajono savivaldybės administracija</v>
      </c>
      <c r="F83" s="20" t="str">
        <f aca="false">'1 lentelė'!F82</f>
        <v>Lietuvos Respublikos ekonomikos ir inovacijų ministerija</v>
      </c>
      <c r="G83" s="157" t="s">
        <v>43</v>
      </c>
      <c r="H83" s="20" t="n">
        <f aca="false">'1 lentelė'!P82</f>
        <v>298332.39</v>
      </c>
      <c r="I83" s="20" t="n">
        <f aca="false">'1 lentelė'!Q82</f>
        <v>253582.53</v>
      </c>
      <c r="J83" s="20" t="n">
        <f aca="false">'1 lentelė'!R82</f>
        <v>0</v>
      </c>
      <c r="K83" s="20" t="n">
        <f aca="false">'1 lentelė'!S82</f>
        <v>44749.86</v>
      </c>
      <c r="L83" s="20" t="n">
        <v>0</v>
      </c>
      <c r="M83" s="20" t="n">
        <v>0</v>
      </c>
      <c r="N83" s="20" t="n">
        <v>0</v>
      </c>
      <c r="O83" s="20" t="n">
        <v>0</v>
      </c>
      <c r="P83" s="20" t="n">
        <v>0</v>
      </c>
      <c r="Q83" s="20" t="n">
        <v>0</v>
      </c>
      <c r="R83" s="20" t="n">
        <v>0</v>
      </c>
      <c r="S83" s="20" t="n">
        <v>0</v>
      </c>
      <c r="T83" s="20"/>
    </row>
    <row r="84" s="1" customFormat="true" ht="117" hidden="false" customHeight="true" outlineLevel="0" collapsed="false">
      <c r="B84" s="51" t="str">
        <f aca="false">'1 lentelė'!$B82</f>
        <v>2.1.2.1.4</v>
      </c>
      <c r="C84" s="51"/>
      <c r="D84" s="50" t="str">
        <f aca="false">'1 lentelė'!$D82</f>
        <v>Turizmo informacinės infrastruktūros plėtra Utenos, Ignalinos, Zarasų rajonų ir Visagino savivaldybėse</v>
      </c>
      <c r="E84" s="51"/>
      <c r="F84" s="51"/>
      <c r="G84" s="51"/>
      <c r="H84" s="51"/>
      <c r="I84" s="51"/>
      <c r="J84" s="51"/>
      <c r="K84" s="51"/>
      <c r="L84" s="51"/>
      <c r="M84" s="51"/>
      <c r="N84" s="51"/>
      <c r="O84" s="51"/>
      <c r="P84" s="51"/>
      <c r="Q84" s="51"/>
      <c r="R84" s="51"/>
      <c r="S84" s="51"/>
      <c r="T84" s="14"/>
    </row>
    <row r="85" s="1" customFormat="true" ht="144.75" hidden="false" customHeight="true" outlineLevel="0" collapsed="false">
      <c r="B85" s="47" t="str">
        <f aca="false">'1 lentelė'!$B84</f>
        <v>2.2.1</v>
      </c>
      <c r="C85" s="47"/>
      <c r="D85" s="47" t="str">
        <f aca="false">'1 lentelė'!$D84</f>
        <v>Uždavinys: Plėtoti tvarią šilumos energijos, vandens tiekimo, nuotekų šalinimo ir atliekų tvarkymo sistemą</v>
      </c>
      <c r="E85" s="47"/>
      <c r="F85" s="47"/>
      <c r="G85" s="47"/>
      <c r="H85" s="47"/>
      <c r="I85" s="47"/>
      <c r="J85" s="47"/>
      <c r="K85" s="47"/>
      <c r="L85" s="47"/>
      <c r="M85" s="47"/>
      <c r="N85" s="47"/>
      <c r="O85" s="47"/>
      <c r="P85" s="47"/>
      <c r="Q85" s="47"/>
      <c r="R85" s="47"/>
      <c r="S85" s="47"/>
      <c r="T85" s="17"/>
    </row>
    <row r="86" s="1" customFormat="true" ht="165" hidden="false" customHeight="true" outlineLevel="0" collapsed="false">
      <c r="B86" s="62" t="str">
        <f aca="false">'1 lentelė'!$B85</f>
        <v>2.2.1.1</v>
      </c>
      <c r="C86" s="136" t="s">
        <v>314</v>
      </c>
      <c r="D86" s="87" t="str">
        <f aca="false">'1 lentelė'!$D85</f>
        <v>Priemonė: Geriamojo vandens tiekimo ir nuotekų tvarkymo sistemų renovavimas ir plėtra, įmonių valdymo tobulinimas</v>
      </c>
      <c r="E86" s="62"/>
      <c r="F86" s="62"/>
      <c r="G86" s="62"/>
      <c r="H86" s="48" t="n">
        <f aca="false">SUM(H87:H97)</f>
        <v>14893271.4</v>
      </c>
      <c r="I86" s="48" t="n">
        <f aca="false">SUM(I87:I97)</f>
        <v>8830993.73</v>
      </c>
      <c r="J86" s="48" t="n">
        <f aca="false">SUM(J87:J97)</f>
        <v>0</v>
      </c>
      <c r="K86" s="48" t="n">
        <f aca="false">SUM(K87:K97)</f>
        <v>6062277.67</v>
      </c>
      <c r="L86" s="48" t="n">
        <f aca="false">SUM(L87:L97)</f>
        <v>14494100.95</v>
      </c>
      <c r="M86" s="48" t="n">
        <f aca="false">SUM(M87:M97)</f>
        <v>8665642.04</v>
      </c>
      <c r="N86" s="48" t="n">
        <f aca="false">SUM(N87:N97)</f>
        <v>0</v>
      </c>
      <c r="O86" s="48" t="n">
        <f aca="false">SUM(O87:O97)</f>
        <v>2909961.16</v>
      </c>
      <c r="P86" s="48" t="n">
        <f aca="false">SUM(P87:P97)</f>
        <v>11273684.1</v>
      </c>
      <c r="Q86" s="48" t="n">
        <f aca="false">SUM(Q87:Q97)</f>
        <v>6901264.83</v>
      </c>
      <c r="R86" s="48" t="n">
        <f aca="false">SUM(R87:R97)</f>
        <v>0</v>
      </c>
      <c r="S86" s="48" t="n">
        <f aca="false">SUM(S87:S97)</f>
        <v>4372419.27</v>
      </c>
      <c r="T86" s="32"/>
    </row>
    <row r="87" s="101" customFormat="true" ht="75" hidden="false" customHeight="true" outlineLevel="0" collapsed="false">
      <c r="A87" s="26"/>
      <c r="B87" s="20" t="str">
        <f aca="false">'1 lentelė'!$B86</f>
        <v>2.2.1.1.1</v>
      </c>
      <c r="C87" s="20" t="str">
        <f aca="false">'1 lentelė'!$C86</f>
        <v>R090014-060700-2201</v>
      </c>
      <c r="D87" s="20" t="str">
        <f aca="false">'1 lentelė'!$D86</f>
        <v>Vandens tiekimo ir nuotekų tvarkymo infrastruktūros plėtra Ignalinos rajone </v>
      </c>
      <c r="E87" s="20" t="str">
        <f aca="false">'1 lentelė'!$E86</f>
        <v>UAB „Ignalinos vanduo“</v>
      </c>
      <c r="F87" s="32" t="s">
        <v>43</v>
      </c>
      <c r="G87" s="32" t="s">
        <v>1018</v>
      </c>
      <c r="H87" s="24" t="n">
        <f aca="false">'1 lentelė'!$P86</f>
        <v>1392800</v>
      </c>
      <c r="I87" s="24" t="n">
        <f aca="false">'1 lentelė'!$Q86</f>
        <v>789008.78</v>
      </c>
      <c r="J87" s="24" t="n">
        <f aca="false">'1 lentelė'!$R86</f>
        <v>0</v>
      </c>
      <c r="K87" s="24" t="n">
        <f aca="false">'1 lentelė'!$S86</f>
        <v>603791.22</v>
      </c>
      <c r="L87" s="24" t="n">
        <v>1392800</v>
      </c>
      <c r="M87" s="24" t="n">
        <v>789008.78</v>
      </c>
      <c r="N87" s="24" t="n">
        <v>0</v>
      </c>
      <c r="O87" s="24" t="n">
        <v>603791.22</v>
      </c>
      <c r="P87" s="24" t="n">
        <v>1137879.64</v>
      </c>
      <c r="Q87" s="24" t="n">
        <v>647316.3</v>
      </c>
      <c r="R87" s="24"/>
      <c r="S87" s="24" t="n">
        <f aca="false">P87-Q87</f>
        <v>490563.34</v>
      </c>
      <c r="T87" s="24"/>
    </row>
    <row r="88" s="101" customFormat="true" ht="98.25" hidden="false" customHeight="true" outlineLevel="0" collapsed="false">
      <c r="A88" s="26"/>
      <c r="B88" s="20" t="str">
        <f aca="false">'1 lentelė'!$B87</f>
        <v>2.2.1.1.2</v>
      </c>
      <c r="C88" s="20" t="str">
        <f aca="false">'1 lentelė'!$C87</f>
        <v>R090014-070000-2202</v>
      </c>
      <c r="D88" s="20" t="str">
        <f aca="false">'1 lentelė'!$D87</f>
        <v>Vandens tiekimo ir nuotekų tvarkymo infrastruktūros plėtra ir rekonstravimas Zarasų rajono savivaldybėje </v>
      </c>
      <c r="E88" s="20" t="str">
        <f aca="false">'1 lentelė'!$E87</f>
        <v>UAB „Zarasų vandenys“</v>
      </c>
      <c r="F88" s="32" t="s">
        <v>43</v>
      </c>
      <c r="G88" s="32" t="s">
        <v>1018</v>
      </c>
      <c r="H88" s="24" t="n">
        <f aca="false">'1 lentelė'!$P87</f>
        <v>1229574.68</v>
      </c>
      <c r="I88" s="24" t="n">
        <f aca="false">'1 lentelė'!$Q87</f>
        <v>823834.4</v>
      </c>
      <c r="J88" s="24" t="n">
        <f aca="false">'1 lentelė'!$R87</f>
        <v>0</v>
      </c>
      <c r="K88" s="24" t="n">
        <f aca="false">'1 lentelė'!$S87</f>
        <v>405740.28</v>
      </c>
      <c r="L88" s="24" t="n">
        <v>1229574.68</v>
      </c>
      <c r="M88" s="24" t="n">
        <v>823834.4</v>
      </c>
      <c r="N88" s="24" t="n">
        <v>0</v>
      </c>
      <c r="O88" s="24" t="n">
        <f aca="false">77088.76+V88</f>
        <v>77088.76</v>
      </c>
      <c r="P88" s="24" t="n">
        <v>1038037.8</v>
      </c>
      <c r="Q88" s="24" t="n">
        <v>677523.67</v>
      </c>
      <c r="R88" s="24" t="n">
        <v>0</v>
      </c>
      <c r="S88" s="24" t="n">
        <f aca="false">P88-Q88</f>
        <v>360514.13</v>
      </c>
      <c r="T88" s="79"/>
    </row>
    <row r="89" s="101" customFormat="true" ht="51.75" hidden="false" customHeight="true" outlineLevel="0" collapsed="false">
      <c r="A89" s="26"/>
      <c r="B89" s="20" t="str">
        <f aca="false">'1 lentelė'!$B88</f>
        <v>2.2.1.1.3</v>
      </c>
      <c r="C89" s="20" t="str">
        <f aca="false">'1 lentelė'!$C88</f>
        <v>R090014-060000-2203</v>
      </c>
      <c r="D89" s="20" t="str">
        <f aca="false">'1 lentelė'!$D88</f>
        <v>Vandens tiekimo ir nuotekų tinklų rekonstravimas Visagine </v>
      </c>
      <c r="E89" s="20" t="str">
        <f aca="false">'1 lentelė'!$E88</f>
        <v>VĮ „Visagino energija“</v>
      </c>
      <c r="F89" s="32" t="s">
        <v>42</v>
      </c>
      <c r="G89" s="32" t="s">
        <v>1019</v>
      </c>
      <c r="H89" s="24" t="n">
        <f aca="false">'1 lentelė'!$P88</f>
        <v>3744065.92</v>
      </c>
      <c r="I89" s="24" t="n">
        <f aca="false">'1 lentelė'!$Q88</f>
        <v>1713584.68</v>
      </c>
      <c r="J89" s="24" t="n">
        <f aca="false">'1 lentelė'!$R88</f>
        <v>0</v>
      </c>
      <c r="K89" s="24" t="n">
        <f aca="false">'1 lentelė'!$S88</f>
        <v>2030481.24</v>
      </c>
      <c r="L89" s="24" t="n">
        <v>3752037.22</v>
      </c>
      <c r="M89" s="24" t="n">
        <v>1717232.99</v>
      </c>
      <c r="N89" s="24" t="n">
        <v>0</v>
      </c>
      <c r="O89" s="24" t="n">
        <f aca="false">V89</f>
        <v>0</v>
      </c>
      <c r="P89" s="24" t="n">
        <v>3744065.92</v>
      </c>
      <c r="Q89" s="24" t="n">
        <v>1713584.68</v>
      </c>
      <c r="R89" s="24" t="n">
        <v>0</v>
      </c>
      <c r="S89" s="24" t="n">
        <f aca="false">P89-Q89</f>
        <v>2030481.24</v>
      </c>
      <c r="T89" s="24" t="s">
        <v>1039</v>
      </c>
    </row>
    <row r="90" s="26" customFormat="true" ht="111.75" hidden="false" customHeight="true" outlineLevel="0" collapsed="false">
      <c r="B90" s="20" t="str">
        <f aca="false">'1 lentelė'!$B89</f>
        <v>2.2.1.1.4</v>
      </c>
      <c r="C90" s="20" t="str">
        <f aca="false">'1 lentelė'!$C89</f>
        <v>R090014-070600-2204</v>
      </c>
      <c r="D90" s="20" t="str">
        <f aca="false">'1 lentelė'!$D89</f>
        <v>Vandens tiekimo ir nuotekų tvarkymo infrastruktūros plėtra ir rekonstrukcija Anykščių r. sav. Kurklių miestelyje</v>
      </c>
      <c r="E90" s="20" t="str">
        <f aca="false">'1 lentelė'!$E89</f>
        <v>UAB ,,Anykščių vandenys“ </v>
      </c>
      <c r="F90" s="32" t="s">
        <v>43</v>
      </c>
      <c r="G90" s="32" t="s">
        <v>1018</v>
      </c>
      <c r="H90" s="24" t="n">
        <f aca="false">'1 lentelė'!$P89</f>
        <v>1665450</v>
      </c>
      <c r="I90" s="24" t="n">
        <f aca="false">'1 lentelė'!$Q89</f>
        <v>1110408</v>
      </c>
      <c r="J90" s="24" t="n">
        <f aca="false">'1 lentelė'!$R89</f>
        <v>0</v>
      </c>
      <c r="K90" s="24" t="n">
        <f aca="false">'1 lentelė'!$S89</f>
        <v>555042</v>
      </c>
      <c r="L90" s="24" t="n">
        <v>1665450</v>
      </c>
      <c r="M90" s="24" t="n">
        <v>1110408</v>
      </c>
      <c r="N90" s="24" t="n">
        <v>0</v>
      </c>
      <c r="O90" s="24" t="n">
        <f aca="false">V90</f>
        <v>0</v>
      </c>
      <c r="P90" s="24" t="n">
        <v>1402395.82</v>
      </c>
      <c r="Q90" s="24" t="n">
        <v>963665.57</v>
      </c>
      <c r="R90" s="24" t="n">
        <v>0</v>
      </c>
      <c r="S90" s="24" t="n">
        <f aca="false">P90-Q90</f>
        <v>438730.25</v>
      </c>
      <c r="T90" s="24"/>
      <c r="U90" s="101"/>
      <c r="V90" s="57"/>
      <c r="W90" s="57"/>
      <c r="X90" s="57" t="n">
        <f aca="false">L90-M90-N90-O90</f>
        <v>555042</v>
      </c>
    </row>
    <row r="91" s="139" customFormat="true" ht="105.75" hidden="false" customHeight="true" outlineLevel="0" collapsed="false">
      <c r="A91" s="137"/>
      <c r="B91" s="20" t="str">
        <f aca="false">'1 lentelė'!$B90</f>
        <v>2.2.1.1.5</v>
      </c>
      <c r="C91" s="138" t="str">
        <f aca="false">'1 lentelė'!$C90</f>
        <v>R090014-070600-2205</v>
      </c>
      <c r="D91" s="138" t="str">
        <f aca="false">'1 lentelė'!$D90</f>
        <v> Vandens tiekimo ir nuotekų tvarkymo infrastruktūros plėtra ir rekonstrukcija Molėtų rajone </v>
      </c>
      <c r="E91" s="138" t="str">
        <f aca="false">'1 lentelė'!$E90</f>
        <v>UAB ,,Molėtų vanduo"</v>
      </c>
      <c r="F91" s="37" t="s">
        <v>43</v>
      </c>
      <c r="G91" s="37" t="s">
        <v>1018</v>
      </c>
      <c r="H91" s="39" t="n">
        <f aca="false">'1 lentelė'!$P90</f>
        <v>1226741.69</v>
      </c>
      <c r="I91" s="39" t="n">
        <f aca="false">'1 lentelė'!$Q90</f>
        <v>824798.84</v>
      </c>
      <c r="J91" s="39" t="n">
        <f aca="false">'1 lentelė'!$R90</f>
        <v>0</v>
      </c>
      <c r="K91" s="39" t="n">
        <f aca="false">'1 lentelė'!$S90</f>
        <v>401942.85</v>
      </c>
      <c r="L91" s="39" t="n">
        <v>1226741.69</v>
      </c>
      <c r="M91" s="39" t="n">
        <v>824798.84</v>
      </c>
      <c r="N91" s="39" t="n">
        <v>0</v>
      </c>
      <c r="O91" s="39" t="n">
        <f aca="false">V91</f>
        <v>401942.85</v>
      </c>
      <c r="P91" s="39" t="n">
        <v>1158356.34</v>
      </c>
      <c r="Q91" s="39" t="n">
        <v>779659.71</v>
      </c>
      <c r="R91" s="39" t="n">
        <v>0</v>
      </c>
      <c r="S91" s="39" t="n">
        <f aca="false">P91-Q91</f>
        <v>378696.63</v>
      </c>
      <c r="T91" s="39"/>
      <c r="V91" s="158" t="n">
        <v>401942.85</v>
      </c>
      <c r="W91" s="158"/>
      <c r="X91" s="158" t="n">
        <f aca="false">L91-M91-N91-O91</f>
        <v>0</v>
      </c>
    </row>
    <row r="92" s="101" customFormat="true" ht="81" hidden="false" customHeight="true" outlineLevel="0" collapsed="false">
      <c r="A92" s="26"/>
      <c r="B92" s="20" t="str">
        <f aca="false">'1 lentelė'!$B91</f>
        <v>2.2.1.1.6</v>
      </c>
      <c r="C92" s="20" t="str">
        <f aca="false">'1 lentelė'!$C91</f>
        <v>R090014-075000-2206</v>
      </c>
      <c r="D92" s="20" t="str">
        <f aca="false">'1 lentelė'!$D91</f>
        <v>Vandens tiekimo ir nuotekų tvarkymo infrastruktūros plėtra Utenos rajone (Jasonių k.)</v>
      </c>
      <c r="E92" s="20" t="str">
        <f aca="false">'1 lentelė'!$E91</f>
        <v>UAB "Utenos vandenys"</v>
      </c>
      <c r="F92" s="32" t="s">
        <v>43</v>
      </c>
      <c r="G92" s="32" t="s">
        <v>1018</v>
      </c>
      <c r="H92" s="24" t="n">
        <f aca="false">'1 lentelė'!$P91</f>
        <v>2011598.52</v>
      </c>
      <c r="I92" s="24" t="n">
        <f aca="false">'1 lentelė'!$Q91</f>
        <v>1609278.82</v>
      </c>
      <c r="J92" s="24" t="n">
        <f aca="false">'1 lentelė'!$R91</f>
        <v>0</v>
      </c>
      <c r="K92" s="24" t="n">
        <f aca="false">'1 lentelė'!$S91</f>
        <v>402319.7</v>
      </c>
      <c r="L92" s="24" t="n">
        <v>2011598.52</v>
      </c>
      <c r="M92" s="24" t="n">
        <v>1609278.82</v>
      </c>
      <c r="N92" s="24" t="n">
        <v>0</v>
      </c>
      <c r="O92" s="24" t="n">
        <f aca="false">V92</f>
        <v>402319.7</v>
      </c>
      <c r="P92" s="24" t="n">
        <v>2006559.76</v>
      </c>
      <c r="Q92" s="24" t="n">
        <v>1605247.81</v>
      </c>
      <c r="R92" s="24" t="n">
        <v>0</v>
      </c>
      <c r="S92" s="24" t="n">
        <f aca="false">P92-Q92</f>
        <v>401311.95</v>
      </c>
      <c r="T92" s="24"/>
      <c r="V92" s="57" t="n">
        <v>402319.7</v>
      </c>
      <c r="W92" s="57"/>
      <c r="X92" s="57" t="n">
        <f aca="false">L92-M92-N92-O92</f>
        <v>0</v>
      </c>
    </row>
    <row r="93" s="26" customFormat="true" ht="93" hidden="false" customHeight="true" outlineLevel="0" collapsed="false">
      <c r="B93" s="20" t="str">
        <f aca="false">'1 lentelė'!$B92</f>
        <v>2.2.1.1.7</v>
      </c>
      <c r="C93" s="20" t="str">
        <f aca="false">'1 lentelė'!$C92</f>
        <v>R090014-060000-2225</v>
      </c>
      <c r="D93" s="20" t="str">
        <f aca="false">'1 lentelė'!$D92</f>
        <v>Vandens tiekimo ir nuotekų tvarkymo infrastruktūros rekonstrukcija ir inventorizacija Ignalinos rajone</v>
      </c>
      <c r="E93" s="20" t="str">
        <f aca="false">'1 lentelė'!$E92</f>
        <v>UAB ,,Ignalinos vanduo"</v>
      </c>
      <c r="F93" s="32" t="s">
        <v>43</v>
      </c>
      <c r="G93" s="32" t="s">
        <v>43</v>
      </c>
      <c r="H93" s="24" t="n">
        <f aca="false">'1 lentelė'!$P92</f>
        <v>407141.75</v>
      </c>
      <c r="I93" s="24" t="n">
        <f aca="false">'1 lentelė'!$Q92</f>
        <v>169000</v>
      </c>
      <c r="J93" s="24" t="n">
        <f aca="false">'1 lentelė'!$R92</f>
        <v>0</v>
      </c>
      <c r="K93" s="24" t="n">
        <f aca="false">'1 lentelė'!$S92</f>
        <v>238141.75</v>
      </c>
      <c r="L93" s="24" t="n">
        <v>0</v>
      </c>
      <c r="M93" s="24" t="n">
        <v>0</v>
      </c>
      <c r="N93" s="24" t="n">
        <v>0</v>
      </c>
      <c r="O93" s="24" t="n">
        <v>0</v>
      </c>
      <c r="P93" s="24" t="n">
        <v>0</v>
      </c>
      <c r="Q93" s="24" t="n">
        <v>0</v>
      </c>
      <c r="R93" s="24" t="n">
        <v>0</v>
      </c>
      <c r="S93" s="24" t="n">
        <v>0</v>
      </c>
      <c r="T93" s="79"/>
      <c r="V93" s="57" t="n">
        <v>0</v>
      </c>
      <c r="W93" s="57"/>
      <c r="X93" s="57" t="n">
        <f aca="false">L93-M93-N93-O93</f>
        <v>0</v>
      </c>
    </row>
    <row r="94" s="1" customFormat="true" ht="85.5" hidden="false" customHeight="true" outlineLevel="0" collapsed="false">
      <c r="B94" s="20" t="str">
        <f aca="false">'1 lentelė'!$B93</f>
        <v>2.2.1.1.8</v>
      </c>
      <c r="C94" s="20" t="str">
        <f aca="false">'1 lentelė'!$C93</f>
        <v>R090014-075000-2226</v>
      </c>
      <c r="D94" s="20" t="str">
        <f aca="false">'1 lentelė'!$D93</f>
        <v>Vandens tiekimo ir nuotekų tvarkymo infrastruktūros plėtra Utenos rajone (Jasonių k. II etapas)</v>
      </c>
      <c r="E94" s="20" t="str">
        <f aca="false">'1 lentelė'!$E93</f>
        <v>UAB "Utenos vandenys"</v>
      </c>
      <c r="F94" s="32" t="s">
        <v>43</v>
      </c>
      <c r="G94" s="32" t="s">
        <v>1018</v>
      </c>
      <c r="H94" s="22" t="n">
        <f aca="false">'1 lentelė'!$P93</f>
        <v>717269.99</v>
      </c>
      <c r="I94" s="22" t="n">
        <f aca="false">'1 lentelė'!$Q93</f>
        <v>573815.99</v>
      </c>
      <c r="J94" s="22" t="n">
        <f aca="false">'1 lentelė'!$R93</f>
        <v>0</v>
      </c>
      <c r="K94" s="22" t="n">
        <f aca="false">'1 lentelė'!$S93</f>
        <v>143454</v>
      </c>
      <c r="L94" s="22" t="n">
        <v>717269.99</v>
      </c>
      <c r="M94" s="22" t="n">
        <v>573815.99</v>
      </c>
      <c r="N94" s="22" t="n">
        <v>0</v>
      </c>
      <c r="O94" s="22" t="n">
        <f aca="false">L94-M94</f>
        <v>143454</v>
      </c>
      <c r="P94" s="24" t="n">
        <v>448041.37</v>
      </c>
      <c r="Q94" s="24" t="n">
        <v>358433.09</v>
      </c>
      <c r="R94" s="24" t="n">
        <v>0</v>
      </c>
      <c r="S94" s="24" t="n">
        <f aca="false">P94-Q94</f>
        <v>89608.28</v>
      </c>
      <c r="T94" s="77"/>
      <c r="V94" s="58" t="n">
        <v>0</v>
      </c>
      <c r="W94" s="58"/>
      <c r="X94" s="58" t="n">
        <f aca="false">L94-M94-N94-O94</f>
        <v>0</v>
      </c>
    </row>
    <row r="95" s="101" customFormat="true" ht="102.75" hidden="false" customHeight="true" outlineLevel="0" collapsed="false">
      <c r="A95" s="26"/>
      <c r="B95" s="20" t="str">
        <f aca="false">'1 lentelė'!$B94</f>
        <v>2.2.1.1.9</v>
      </c>
      <c r="C95" s="20" t="str">
        <f aca="false">'1 lentelė'!$C94</f>
        <v>R090014-070000-2227</v>
      </c>
      <c r="D95" s="20" t="str">
        <f aca="false">'1 lentelė'!$D94</f>
        <v>Vandentiekio ir nuotekų tinklų Anykščių aglomeracijoje (sodų bendrija ,,Šaltupys" ir Keblonių k.) statybos darbai.</v>
      </c>
      <c r="E95" s="20" t="str">
        <f aca="false">'1 lentelė'!$E94</f>
        <v>UAB ,,Anykščių vandenys“ </v>
      </c>
      <c r="F95" s="32" t="s">
        <v>43</v>
      </c>
      <c r="G95" s="32" t="s">
        <v>1018</v>
      </c>
      <c r="H95" s="24" t="n">
        <f aca="false">'1 lentelė'!$P94</f>
        <v>1193327.65</v>
      </c>
      <c r="I95" s="24" t="n">
        <f aca="false">'1 lentelė'!$Q94</f>
        <v>528530.03</v>
      </c>
      <c r="J95" s="24" t="n">
        <f aca="false">'1 lentelė'!$R94</f>
        <v>0</v>
      </c>
      <c r="K95" s="24" t="n">
        <f aca="false">'1 lentelė'!$S94</f>
        <v>664797.62</v>
      </c>
      <c r="L95" s="24" t="n">
        <f aca="false">M95+N95+O95</f>
        <v>1193327.65</v>
      </c>
      <c r="M95" s="24" t="n">
        <v>528530.03</v>
      </c>
      <c r="N95" s="24" t="n">
        <v>0</v>
      </c>
      <c r="O95" s="24" t="n">
        <v>664797.62</v>
      </c>
      <c r="P95" s="24" t="n">
        <v>232087.82</v>
      </c>
      <c r="Q95" s="24" t="n">
        <v>102792.71</v>
      </c>
      <c r="R95" s="24" t="n">
        <v>0</v>
      </c>
      <c r="S95" s="24" t="n">
        <f aca="false">P95-Q95</f>
        <v>129295.11</v>
      </c>
      <c r="T95" s="79"/>
      <c r="V95" s="101" t="n">
        <v>0</v>
      </c>
      <c r="X95" s="101" t="n">
        <f aca="false">L95-M95-N95-O95</f>
        <v>0</v>
      </c>
    </row>
    <row r="96" s="139" customFormat="true" ht="116.25" hidden="false" customHeight="true" outlineLevel="0" collapsed="false">
      <c r="A96" s="137" t="s">
        <v>306</v>
      </c>
      <c r="B96" s="20" t="str">
        <f aca="false">'1 lentelė'!$B95</f>
        <v>2.2.1.1.10</v>
      </c>
      <c r="C96" s="138" t="str">
        <f aca="false">'1 lentelė'!$C95</f>
        <v>R090014-070600-2228</v>
      </c>
      <c r="D96" s="138" t="str">
        <f aca="false">'1 lentelė'!$D95</f>
        <v>Vandens tiekimo ir nuotekų tvarkymo infrastruktūros plėtra ir rekonstravimas Zarasų rajono savivaldybėje (II etapas)</v>
      </c>
      <c r="E96" s="138" t="str">
        <f aca="false">'1 lentelė'!$E95</f>
        <v>UAB „Zarasų vandenys“</v>
      </c>
      <c r="F96" s="37" t="s">
        <v>43</v>
      </c>
      <c r="G96" s="37" t="s">
        <v>1018</v>
      </c>
      <c r="H96" s="39" t="n">
        <f aca="false">'1 lentelė'!$P95</f>
        <v>677199.48</v>
      </c>
      <c r="I96" s="39" t="n">
        <f aca="false">'1 lentelė'!$Q95</f>
        <v>375000</v>
      </c>
      <c r="J96" s="39" t="n">
        <f aca="false">'1 lentelė'!$R95</f>
        <v>0</v>
      </c>
      <c r="K96" s="39" t="n">
        <f aca="false">'1 lentelė'!$S95</f>
        <v>302199.48</v>
      </c>
      <c r="L96" s="39" t="n">
        <v>677199.48</v>
      </c>
      <c r="M96" s="39" t="n">
        <v>375000</v>
      </c>
      <c r="N96" s="39" t="n">
        <v>0</v>
      </c>
      <c r="O96" s="39" t="n">
        <v>302199.48</v>
      </c>
      <c r="P96" s="39" t="n">
        <v>50314.96</v>
      </c>
      <c r="Q96" s="39" t="n">
        <v>25097.16</v>
      </c>
      <c r="R96" s="39" t="n">
        <v>0</v>
      </c>
      <c r="S96" s="39" t="n">
        <f aca="false">P96-Q96</f>
        <v>25217.8</v>
      </c>
      <c r="T96" s="159"/>
      <c r="V96" s="158" t="n">
        <v>30237</v>
      </c>
      <c r="W96" s="158"/>
      <c r="X96" s="158" t="n">
        <f aca="false">L96-M96-N96-O96</f>
        <v>0</v>
      </c>
    </row>
    <row r="97" s="26" customFormat="true" ht="101.25" hidden="false" customHeight="true" outlineLevel="0" collapsed="false">
      <c r="B97" s="20" t="str">
        <f aca="false">'1 lentelė'!$B96</f>
        <v>2.2.1.1.11</v>
      </c>
      <c r="C97" s="20" t="str">
        <f aca="false">'1 lentelė'!$C96</f>
        <v>R090014-070600-2229</v>
      </c>
      <c r="D97" s="20" t="str">
        <f aca="false">'1 lentelė'!$D96</f>
        <v>Vandens tiekimo ir nuotekų tvarkymo infrastruktūros plėtra ir rekonstrukcija Molėtų rajone (II etapas)</v>
      </c>
      <c r="E97" s="20" t="str">
        <f aca="false">'1 lentelė'!$E96</f>
        <v>UAB ,,Molėtų vanduo"</v>
      </c>
      <c r="F97" s="32" t="s">
        <v>43</v>
      </c>
      <c r="G97" s="32" t="s">
        <v>1018</v>
      </c>
      <c r="H97" s="24" t="n">
        <f aca="false">'1 lentelė'!$P96</f>
        <v>628101.72</v>
      </c>
      <c r="I97" s="24" t="n">
        <f aca="false">'1 lentelė'!$Q96</f>
        <v>313734.19</v>
      </c>
      <c r="J97" s="24" t="n">
        <f aca="false">'1 lentelė'!$R96</f>
        <v>0</v>
      </c>
      <c r="K97" s="24" t="n">
        <f aca="false">'1 lentelė'!$S96</f>
        <v>314367.53</v>
      </c>
      <c r="L97" s="24" t="n">
        <f aca="false">M97+N97+O97</f>
        <v>628101.72</v>
      </c>
      <c r="M97" s="24" t="n">
        <v>313734.19</v>
      </c>
      <c r="N97" s="24" t="n">
        <v>0</v>
      </c>
      <c r="O97" s="24" t="n">
        <v>314367.53</v>
      </c>
      <c r="P97" s="24" t="n">
        <v>55944.67</v>
      </c>
      <c r="Q97" s="24" t="n">
        <v>27944.13</v>
      </c>
      <c r="R97" s="24" t="n">
        <v>0</v>
      </c>
      <c r="S97" s="24" t="n">
        <f aca="false">P97-Q97</f>
        <v>28000.54</v>
      </c>
      <c r="T97" s="79"/>
      <c r="V97" s="57" t="n">
        <v>0</v>
      </c>
      <c r="W97" s="57"/>
      <c r="X97" s="57" t="n">
        <f aca="false">L97-M97-N97-O97</f>
        <v>0</v>
      </c>
    </row>
    <row r="98" s="1" customFormat="true" ht="72" hidden="false" customHeight="true" outlineLevel="0" collapsed="false">
      <c r="B98" s="62" t="str">
        <f aca="false">'1 lentelė'!$B97</f>
        <v>2.2.1.2</v>
      </c>
      <c r="C98" s="136" t="s">
        <v>361</v>
      </c>
      <c r="D98" s="87" t="str">
        <f aca="false">'1 lentelė'!$D97</f>
        <v>Priemonė: Paviršinių nuotekų sistemų tvarkymas</v>
      </c>
      <c r="E98" s="62"/>
      <c r="F98" s="62"/>
      <c r="G98" s="62"/>
      <c r="H98" s="48" t="n">
        <f aca="false">SUM(H99:H100)</f>
        <v>2053631.87</v>
      </c>
      <c r="I98" s="48" t="n">
        <f aca="false">SUM(I99:I100)</f>
        <v>1745587.09</v>
      </c>
      <c r="J98" s="48" t="n">
        <f aca="false">SUM(J99:J100)</f>
        <v>0</v>
      </c>
      <c r="K98" s="48" t="n">
        <f aca="false">SUM(K99:K100)</f>
        <v>308044.78</v>
      </c>
      <c r="L98" s="48" t="n">
        <f aca="false">SUM(L99:L100)</f>
        <v>2053631.87</v>
      </c>
      <c r="M98" s="48" t="n">
        <f aca="false">SUM(M99:M100)</f>
        <v>1745587.09</v>
      </c>
      <c r="N98" s="48" t="n">
        <f aca="false">SUM(N99:N100)</f>
        <v>0</v>
      </c>
      <c r="O98" s="48" t="n">
        <f aca="false">SUM(O99:O100)</f>
        <v>308044.78</v>
      </c>
      <c r="P98" s="48" t="n">
        <f aca="false">SUM(P99:P100)</f>
        <v>1421284.24</v>
      </c>
      <c r="Q98" s="48" t="n">
        <f aca="false">SUM(Q99:Q100)</f>
        <v>1208091.61</v>
      </c>
      <c r="R98" s="48" t="n">
        <f aca="false">SUM(R99:R100)</f>
        <v>0</v>
      </c>
      <c r="S98" s="48" t="n">
        <f aca="false">SUM(S99:S100)</f>
        <v>213192.63</v>
      </c>
      <c r="T98" s="32"/>
    </row>
    <row r="99" s="26" customFormat="true" ht="99.75" hidden="false" customHeight="true" outlineLevel="0" collapsed="false">
      <c r="B99" s="20" t="str">
        <f aca="false">'1 lentelė'!$B98</f>
        <v>2.2.1.2.1</v>
      </c>
      <c r="C99" s="20" t="str">
        <f aca="false">'1 lentelė'!$C98</f>
        <v>R090007-080000-2207</v>
      </c>
      <c r="D99" s="20" t="str">
        <f aca="false">'1 lentelė'!$D98</f>
        <v>Paviršinių nuotekų tinklų ir jiems priklausančios infrastruktūros rekonstrukcija ir plėtra Utenos mieste</v>
      </c>
      <c r="E99" s="20" t="str">
        <f aca="false">'1 lentelė'!$E98</f>
        <v>UAB „Utenos komunalininkas“</v>
      </c>
      <c r="F99" s="32" t="s">
        <v>43</v>
      </c>
      <c r="G99" s="32" t="s">
        <v>1018</v>
      </c>
      <c r="H99" s="24" t="n">
        <f aca="false">'1 lentelė'!$P98</f>
        <v>1018412.87</v>
      </c>
      <c r="I99" s="24" t="n">
        <f aca="false">'1 lentelė'!$Q98</f>
        <v>865650.94</v>
      </c>
      <c r="J99" s="24" t="n">
        <f aca="false">'1 lentelė'!$R98</f>
        <v>0</v>
      </c>
      <c r="K99" s="24" t="n">
        <f aca="false">'1 lentelė'!$S98</f>
        <v>152761.93</v>
      </c>
      <c r="L99" s="24" t="n">
        <v>1018412.87</v>
      </c>
      <c r="M99" s="24" t="n">
        <v>865650.94</v>
      </c>
      <c r="N99" s="24" t="n">
        <v>0</v>
      </c>
      <c r="O99" s="24" t="n">
        <f aca="false">V99</f>
        <v>152761.93</v>
      </c>
      <c r="P99" s="24" t="n">
        <v>789861.96</v>
      </c>
      <c r="Q99" s="24" t="n">
        <v>671382.67</v>
      </c>
      <c r="R99" s="24" t="n">
        <v>0</v>
      </c>
      <c r="S99" s="24" t="n">
        <f aca="false">P99-Q99</f>
        <v>118479.29</v>
      </c>
      <c r="T99" s="79"/>
      <c r="V99" s="57" t="n">
        <v>152761.93</v>
      </c>
      <c r="W99" s="57" t="s">
        <v>1040</v>
      </c>
      <c r="X99" s="57" t="n">
        <f aca="false">L99-M99-N99-O99</f>
        <v>0</v>
      </c>
    </row>
    <row r="100" s="26" customFormat="true" ht="121.5" hidden="false" customHeight="true" outlineLevel="0" collapsed="false">
      <c r="B100" s="20" t="str">
        <f aca="false">'1 lentelė'!$B99</f>
        <v>2.2.1.2.2</v>
      </c>
      <c r="C100" s="20" t="str">
        <f aca="false">'1 lentelė'!$C99</f>
        <v>R090007-080000-2208</v>
      </c>
      <c r="D100" s="20" t="str">
        <f aca="false">'1 lentelė'!$D99</f>
        <v>Inžinerinių paviršinių nuotekų surinkimo ir šalinimo tinklų rekonstravimas Visagino g. atkarpoje nuo Parko iki Vilties g.</v>
      </c>
      <c r="E100" s="20" t="str">
        <f aca="false">'1 lentelė'!$E99</f>
        <v>UAB „Visagino būstas“, partneris Visagino savivaldybės administracija </v>
      </c>
      <c r="F100" s="32" t="s">
        <v>42</v>
      </c>
      <c r="G100" s="32" t="s">
        <v>1018</v>
      </c>
      <c r="H100" s="24" t="n">
        <f aca="false">'1 lentelė'!$P99</f>
        <v>1035219</v>
      </c>
      <c r="I100" s="24" t="n">
        <f aca="false">'1 lentelė'!$Q99</f>
        <v>879936.15</v>
      </c>
      <c r="J100" s="24" t="n">
        <f aca="false">'1 lentelė'!$R99</f>
        <v>0</v>
      </c>
      <c r="K100" s="24" t="n">
        <f aca="false">'1 lentelė'!$S99</f>
        <v>155282.85</v>
      </c>
      <c r="L100" s="24" t="n">
        <v>1035219</v>
      </c>
      <c r="M100" s="24" t="n">
        <v>879936.15</v>
      </c>
      <c r="N100" s="24" t="n">
        <v>0</v>
      </c>
      <c r="O100" s="24" t="n">
        <v>155282.85</v>
      </c>
      <c r="P100" s="24" t="n">
        <f aca="false">Q100+R100+S100</f>
        <v>631422.28</v>
      </c>
      <c r="Q100" s="24" t="n">
        <v>536708.94</v>
      </c>
      <c r="R100" s="24" t="n">
        <v>0</v>
      </c>
      <c r="S100" s="24" t="n">
        <v>94713.34</v>
      </c>
      <c r="T100" s="24"/>
      <c r="V100" s="57" t="n">
        <v>0</v>
      </c>
      <c r="W100" s="57"/>
      <c r="X100" s="57" t="n">
        <f aca="false">L100-M100-N100-O100</f>
        <v>0</v>
      </c>
    </row>
    <row r="101" s="1" customFormat="true" ht="69" hidden="false" customHeight="true" outlineLevel="0" collapsed="false">
      <c r="B101" s="62" t="str">
        <f aca="false">'1 lentelė'!$B100</f>
        <v>2.2.1.3</v>
      </c>
      <c r="C101" s="136" t="s">
        <v>372</v>
      </c>
      <c r="D101" s="87" t="str">
        <f aca="false">'1 lentelė'!$D100</f>
        <v>Priemonė: Komunalinių atliekų tvarkymo infrastruktūros plėtra</v>
      </c>
      <c r="E101" s="62"/>
      <c r="F101" s="62"/>
      <c r="G101" s="62"/>
      <c r="H101" s="48" t="n">
        <f aca="false">SUM(H102:H107)</f>
        <v>3251580.69</v>
      </c>
      <c r="I101" s="48" t="n">
        <f aca="false">SUM(I102:I107)</f>
        <v>2741982.62</v>
      </c>
      <c r="J101" s="48" t="n">
        <f aca="false">SUM(J102:J107)</f>
        <v>0</v>
      </c>
      <c r="K101" s="48" t="n">
        <f aca="false">SUM(K102:K107)</f>
        <v>509598.07</v>
      </c>
      <c r="L101" s="48" t="n">
        <f aca="false">SUM(L102:L107)</f>
        <v>3279662.01</v>
      </c>
      <c r="M101" s="48" t="n">
        <f aca="false">SUM(M102:M107)</f>
        <v>2765851.74</v>
      </c>
      <c r="N101" s="48" t="n">
        <f aca="false">SUM(N102:N107)</f>
        <v>0</v>
      </c>
      <c r="O101" s="48" t="n">
        <f aca="false">SUM(O102:O107)</f>
        <v>513810.27</v>
      </c>
      <c r="P101" s="48" t="n">
        <f aca="false">SUM(P102:P107)</f>
        <v>2905938.77</v>
      </c>
      <c r="Q101" s="48" t="n">
        <f aca="false">SUM(Q102:Q107)</f>
        <v>2482666.63</v>
      </c>
      <c r="R101" s="48" t="n">
        <f aca="false">SUM(R102:R107)</f>
        <v>0</v>
      </c>
      <c r="S101" s="48" t="n">
        <f aca="false">SUM(S102:S107)</f>
        <v>423272.14</v>
      </c>
      <c r="T101" s="32"/>
    </row>
    <row r="102" s="1" customFormat="true" ht="63.75" hidden="false" customHeight="true" outlineLevel="0" collapsed="false">
      <c r="B102" s="20" t="str">
        <f aca="false">'1 lentelė'!$B101</f>
        <v>2.2.1.3.1</v>
      </c>
      <c r="C102" s="20" t="str">
        <f aca="false">'1 lentelė'!$C101</f>
        <v>R090008-050000-2209</v>
      </c>
      <c r="D102" s="20" t="str">
        <f aca="false">'1 lentelė'!$D101</f>
        <v>Komunalinių atliekų tvarkymo infrastruktūros plėtra Visagino savivaldybėje</v>
      </c>
      <c r="E102" s="20" t="str">
        <f aca="false">'1 lentelė'!$E101</f>
        <v>Visagino savivaldybės administracija</v>
      </c>
      <c r="F102" s="32" t="s">
        <v>43</v>
      </c>
      <c r="G102" s="32" t="s">
        <v>1018</v>
      </c>
      <c r="H102" s="22" t="n">
        <f aca="false">'1 lentelė'!P101</f>
        <v>519466.19</v>
      </c>
      <c r="I102" s="22" t="n">
        <f aca="false">'1 lentelė'!Q101</f>
        <v>441546.19</v>
      </c>
      <c r="J102" s="22" t="n">
        <f aca="false">'1 lentelė'!R101</f>
        <v>0</v>
      </c>
      <c r="K102" s="22" t="n">
        <f aca="false">'1 lentelė'!S101</f>
        <v>77920</v>
      </c>
      <c r="L102" s="22" t="n">
        <v>519466.19</v>
      </c>
      <c r="M102" s="22" t="n">
        <v>441546.19</v>
      </c>
      <c r="N102" s="22" t="n">
        <v>0</v>
      </c>
      <c r="O102" s="22" t="n">
        <v>77920</v>
      </c>
      <c r="P102" s="22" t="n">
        <v>508617.03</v>
      </c>
      <c r="Q102" s="22" t="n">
        <v>430697.03</v>
      </c>
      <c r="R102" s="22" t="n">
        <v>0</v>
      </c>
      <c r="S102" s="22" t="n">
        <f aca="false">P102-Q102</f>
        <v>77920</v>
      </c>
      <c r="T102" s="22"/>
      <c r="V102" s="58" t="n">
        <v>0</v>
      </c>
      <c r="W102" s="58" t="s">
        <v>1040</v>
      </c>
      <c r="X102" s="58" t="n">
        <f aca="false">L102-M102-N102-O102</f>
        <v>0</v>
      </c>
    </row>
    <row r="103" s="26" customFormat="true" ht="141" hidden="false" customHeight="true" outlineLevel="0" collapsed="false">
      <c r="B103" s="20" t="str">
        <f aca="false">'1 lentelė'!$B102</f>
        <v>2.2.1.3.2</v>
      </c>
      <c r="C103" s="20" t="str">
        <f aca="false">'1 lentelė'!$C102</f>
        <v>R090008-050000-2210</v>
      </c>
      <c r="D103" s="20" t="str">
        <f aca="false">'1 lentelė'!$D102</f>
        <v>Konteinerinių aikštelių įrengimas ( rekonstrukcija) Ignalinos r. savivaldybėje ir atliekų surinkimo konteinerių konteinerinėms aikštelėms įsigijimas</v>
      </c>
      <c r="E103" s="20" t="str">
        <f aca="false">'1 lentelė'!$E102</f>
        <v>Ignalinos rajono savivaldybės administracija, partneris – UAB Utenos regiono atliekų tvarkymo centras</v>
      </c>
      <c r="F103" s="32" t="s">
        <v>43</v>
      </c>
      <c r="G103" s="32" t="s">
        <v>1018</v>
      </c>
      <c r="H103" s="24" t="n">
        <f aca="false">'1 lentelė'!$P102</f>
        <v>400317.65</v>
      </c>
      <c r="I103" s="24" t="n">
        <f aca="false">'1 lentelė'!$Q102</f>
        <v>340270</v>
      </c>
      <c r="J103" s="24" t="n">
        <f aca="false">'1 lentelė'!$R102</f>
        <v>0</v>
      </c>
      <c r="K103" s="24" t="n">
        <f aca="false">'1 lentelė'!$S102</f>
        <v>60047.65</v>
      </c>
      <c r="L103" s="24" t="n">
        <v>400317.65</v>
      </c>
      <c r="M103" s="24" t="n">
        <v>340270</v>
      </c>
      <c r="N103" s="24" t="n">
        <v>0</v>
      </c>
      <c r="O103" s="24" t="n">
        <v>60047.65</v>
      </c>
      <c r="P103" s="24" t="n">
        <v>302724.52</v>
      </c>
      <c r="Q103" s="24" t="n">
        <v>271630.84</v>
      </c>
      <c r="R103" s="24" t="n">
        <v>0</v>
      </c>
      <c r="S103" s="24" t="n">
        <f aca="false">P103-Q103</f>
        <v>31093.68</v>
      </c>
      <c r="T103" s="79"/>
      <c r="V103" s="57" t="n">
        <v>0</v>
      </c>
      <c r="W103" s="57"/>
      <c r="X103" s="57" t="n">
        <f aca="false">L103-M103-N103-O103</f>
        <v>0</v>
      </c>
    </row>
    <row r="104" s="26" customFormat="true" ht="81" hidden="false" customHeight="true" outlineLevel="0" collapsed="false">
      <c r="B104" s="20" t="str">
        <f aca="false">'1 lentelė'!$B103</f>
        <v>2.2.1.3.3</v>
      </c>
      <c r="C104" s="20" t="str">
        <f aca="false">'1 lentelė'!$C103</f>
        <v>R090008-050000-2211</v>
      </c>
      <c r="D104" s="20" t="str">
        <f aca="false">'1 lentelė'!$D103</f>
        <v>Komunalinių atliekų tvarkymo infrastruktūros plėtra Anykščių rajono savivaldybėje</v>
      </c>
      <c r="E104" s="20" t="str">
        <f aca="false">'1 lentelė'!$E103</f>
        <v>Anykščių rajono savivaldybės administracija, partneris – UAB Utenos regiono atliekų tvarkymo centras</v>
      </c>
      <c r="F104" s="32" t="s">
        <v>43</v>
      </c>
      <c r="G104" s="32" t="s">
        <v>1019</v>
      </c>
      <c r="H104" s="24" t="n">
        <f aca="false">'1 lentelė'!$P103</f>
        <v>579324.82</v>
      </c>
      <c r="I104" s="24" t="n">
        <f aca="false">'1 lentelė'!$Q103</f>
        <v>492426.09</v>
      </c>
      <c r="J104" s="24" t="n">
        <f aca="false">'1 lentelė'!$R103</f>
        <v>0</v>
      </c>
      <c r="K104" s="24" t="n">
        <f aca="false">'1 lentelė'!$S103</f>
        <v>86898.7299999999</v>
      </c>
      <c r="L104" s="24" t="n">
        <v>607406.14</v>
      </c>
      <c r="M104" s="24" t="n">
        <v>516295.21</v>
      </c>
      <c r="N104" s="24" t="n">
        <v>0</v>
      </c>
      <c r="O104" s="24" t="n">
        <v>91110.93</v>
      </c>
      <c r="P104" s="24" t="n">
        <v>579324.82</v>
      </c>
      <c r="Q104" s="24" t="n">
        <v>492426.09</v>
      </c>
      <c r="R104" s="24" t="n">
        <v>0</v>
      </c>
      <c r="S104" s="24" t="n">
        <f aca="false">P104-Q104</f>
        <v>86898.7299999999</v>
      </c>
      <c r="T104" s="24" t="s">
        <v>1041</v>
      </c>
      <c r="V104" s="57" t="n">
        <v>0</v>
      </c>
      <c r="W104" s="57"/>
      <c r="X104" s="57" t="n">
        <f aca="false">L104-M104-N104-O104</f>
        <v>0</v>
      </c>
    </row>
    <row r="105" s="26" customFormat="true" ht="66.75" hidden="false" customHeight="true" outlineLevel="0" collapsed="false">
      <c r="B105" s="20" t="str">
        <f aca="false">'1 lentelė'!$B104</f>
        <v>2.2.1.3.4</v>
      </c>
      <c r="C105" s="20" t="str">
        <f aca="false">'1 lentelė'!$C104</f>
        <v>R090008-050000-2212</v>
      </c>
      <c r="D105" s="20" t="str">
        <f aca="false">'1 lentelė'!$D104</f>
        <v>Molėtų rajono komunalinių atliekų tvarkymo infrastruktūros plėtra</v>
      </c>
      <c r="E105" s="20" t="str">
        <f aca="false">'1 lentelė'!$E104</f>
        <v>Molėtų rajono savivaldybės administracija, partneris – UAB Utenos regiono atliekų tvarkymo centras</v>
      </c>
      <c r="F105" s="32" t="s">
        <v>43</v>
      </c>
      <c r="G105" s="32" t="s">
        <v>1019</v>
      </c>
      <c r="H105" s="24" t="n">
        <f aca="false">'1 lentelė'!$P104</f>
        <v>566036.32</v>
      </c>
      <c r="I105" s="24" t="n">
        <f aca="false">'1 lentelė'!$Q104</f>
        <v>459270</v>
      </c>
      <c r="J105" s="24" t="n">
        <f aca="false">'1 lentelė'!$R104</f>
        <v>0</v>
      </c>
      <c r="K105" s="24" t="n">
        <f aca="false">'1 lentelė'!$S104</f>
        <v>106766.32</v>
      </c>
      <c r="L105" s="24" t="n">
        <v>566036.32</v>
      </c>
      <c r="M105" s="24" t="n">
        <v>459270</v>
      </c>
      <c r="N105" s="24" t="n">
        <v>0</v>
      </c>
      <c r="O105" s="24" t="n">
        <v>106766.32</v>
      </c>
      <c r="P105" s="24" t="n">
        <v>566036.32</v>
      </c>
      <c r="Q105" s="24" t="n">
        <v>459270</v>
      </c>
      <c r="R105" s="24" t="n">
        <v>0</v>
      </c>
      <c r="S105" s="24" t="n">
        <f aca="false">P105-Q105</f>
        <v>106766.32</v>
      </c>
      <c r="T105" s="24" t="s">
        <v>1042</v>
      </c>
      <c r="V105" s="57" t="n">
        <v>0</v>
      </c>
      <c r="W105" s="57"/>
      <c r="X105" s="57" t="n">
        <f aca="false">L105-M105-N105-O105</f>
        <v>0</v>
      </c>
    </row>
    <row r="106" s="26" customFormat="true" ht="64.5" hidden="false" customHeight="true" outlineLevel="0" collapsed="false">
      <c r="B106" s="20" t="str">
        <f aca="false">'1 lentelė'!$B105</f>
        <v>2.2.1.3.5</v>
      </c>
      <c r="C106" s="20" t="str">
        <f aca="false">'1 lentelė'!$C105</f>
        <v>R090008-050000-2213</v>
      </c>
      <c r="D106" s="20" t="str">
        <f aca="false">'1 lentelė'!$D105</f>
        <v>Komunalinių atliekų tvarkymo infrastruktūros plėtra Zarasų rajone</v>
      </c>
      <c r="E106" s="20" t="str">
        <f aca="false">'1 lentelė'!$E105</f>
        <v>Zarasų rajono savivaldybės administracija, partneris – UAB Utenos regiono atliekų tvarkymo centras</v>
      </c>
      <c r="F106" s="32" t="s">
        <v>43</v>
      </c>
      <c r="G106" s="32" t="s">
        <v>1018</v>
      </c>
      <c r="H106" s="24" t="n">
        <f aca="false">'1 lentelė'!$P105</f>
        <v>569725.68</v>
      </c>
      <c r="I106" s="24" t="n">
        <f aca="false">'1 lentelė'!$Q105</f>
        <v>484266.82</v>
      </c>
      <c r="J106" s="24" t="n">
        <f aca="false">'1 lentelė'!$R105</f>
        <v>0</v>
      </c>
      <c r="K106" s="24" t="n">
        <f aca="false">'1 lentelė'!$S105</f>
        <v>85458.8599999999</v>
      </c>
      <c r="L106" s="24" t="n">
        <v>569725.68</v>
      </c>
      <c r="M106" s="24" t="n">
        <v>484266.82</v>
      </c>
      <c r="N106" s="24" t="n">
        <v>0</v>
      </c>
      <c r="O106" s="24" t="n">
        <f aca="false">76594.85+V106</f>
        <v>85458.86</v>
      </c>
      <c r="P106" s="149" t="n">
        <v>451790.18</v>
      </c>
      <c r="Q106" s="149" t="n">
        <v>405813.66</v>
      </c>
      <c r="R106" s="149"/>
      <c r="S106" s="149" t="n">
        <f aca="false">P106-Q106</f>
        <v>45976.52</v>
      </c>
      <c r="T106" s="24"/>
      <c r="V106" s="57" t="n">
        <v>8864.01</v>
      </c>
      <c r="W106" s="57"/>
      <c r="X106" s="57" t="n">
        <f aca="false">L106-M106-N106-O106</f>
        <v>0</v>
      </c>
    </row>
    <row r="107" s="26" customFormat="true" ht="65.25" hidden="false" customHeight="true" outlineLevel="0" collapsed="false">
      <c r="B107" s="20" t="str">
        <f aca="false">'1 lentelė'!$B106</f>
        <v>2.2.1.3.6</v>
      </c>
      <c r="C107" s="20" t="str">
        <f aca="false">'1 lentelė'!$C106</f>
        <v>R090008-050000-2214</v>
      </c>
      <c r="D107" s="20" t="str">
        <f aca="false">'1 lentelė'!$D106</f>
        <v>Komunalinių atliekų tvarkymo infrastruktūros plėtra Utenos rajone</v>
      </c>
      <c r="E107" s="20" t="str">
        <f aca="false">'1 lentelė'!$E106</f>
        <v>Utenos rajono savivaldybės administracija</v>
      </c>
      <c r="F107" s="32" t="s">
        <v>43</v>
      </c>
      <c r="G107" s="32" t="s">
        <v>1018</v>
      </c>
      <c r="H107" s="24" t="n">
        <f aca="false">'1 lentelė'!$P106</f>
        <v>616710.03</v>
      </c>
      <c r="I107" s="24" t="n">
        <f aca="false">'1 lentelė'!$Q106</f>
        <v>524203.52</v>
      </c>
      <c r="J107" s="24" t="n">
        <f aca="false">'1 lentelė'!$R106</f>
        <v>0</v>
      </c>
      <c r="K107" s="24" t="n">
        <f aca="false">'1 lentelė'!$S106</f>
        <v>92506.51</v>
      </c>
      <c r="L107" s="24" t="n">
        <v>616710.03</v>
      </c>
      <c r="M107" s="24" t="n">
        <v>524203.52</v>
      </c>
      <c r="N107" s="24" t="n">
        <v>0</v>
      </c>
      <c r="O107" s="24" t="n">
        <v>92506.51</v>
      </c>
      <c r="P107" s="149" t="n">
        <v>497445.9</v>
      </c>
      <c r="Q107" s="149" t="n">
        <v>422829.01</v>
      </c>
      <c r="R107" s="149"/>
      <c r="S107" s="149" t="n">
        <f aca="false">P107-Q107</f>
        <v>74616.89</v>
      </c>
      <c r="T107" s="79"/>
      <c r="V107" s="57" t="n">
        <v>0</v>
      </c>
      <c r="W107" s="57"/>
      <c r="X107" s="57" t="n">
        <f aca="false">L107-M107-N107-O107</f>
        <v>0</v>
      </c>
    </row>
    <row r="108" s="1" customFormat="true" ht="43.5" hidden="false" customHeight="true" outlineLevel="0" collapsed="false">
      <c r="B108" s="62" t="str">
        <f aca="false">'1 lentelė'!$B108</f>
        <v>2.2.2.1</v>
      </c>
      <c r="C108" s="136" t="s">
        <v>400</v>
      </c>
      <c r="D108" s="87" t="str">
        <f aca="false">'1 lentelė'!$D108</f>
        <v>Priemonė: Kraštovaizdžio apsauga</v>
      </c>
      <c r="E108" s="62"/>
      <c r="F108" s="62"/>
      <c r="G108" s="62"/>
      <c r="H108" s="48" t="n">
        <f aca="false">SUM(H109:H120)</f>
        <v>3738673.05</v>
      </c>
      <c r="I108" s="48" t="n">
        <f aca="false">SUM(I109:I120)</f>
        <v>2972022.09</v>
      </c>
      <c r="J108" s="48" t="n">
        <f aca="false">SUM(J109:J120)</f>
        <v>0</v>
      </c>
      <c r="K108" s="48" t="n">
        <f aca="false">SUM(K109:K120)</f>
        <v>766650.96</v>
      </c>
      <c r="L108" s="48" t="n">
        <f aca="false">SUM(L109:L120)</f>
        <v>3135234.2</v>
      </c>
      <c r="M108" s="48" t="n">
        <f aca="false">SUM(M109:M120)</f>
        <v>2459099.09</v>
      </c>
      <c r="N108" s="48" t="n">
        <f aca="false">SUM(N109:N120)</f>
        <v>0</v>
      </c>
      <c r="O108" s="48" t="n">
        <f aca="false">SUM(O109:O120)</f>
        <v>676135.11</v>
      </c>
      <c r="P108" s="48" t="n">
        <f aca="false">SUM(P109:P120)</f>
        <v>1344568</v>
      </c>
      <c r="Q108" s="48" t="n">
        <f aca="false">SUM(Q109:Q120)</f>
        <v>1170481.45</v>
      </c>
      <c r="R108" s="48" t="n">
        <f aca="false">SUM(R109:R120)</f>
        <v>0</v>
      </c>
      <c r="S108" s="48" t="n">
        <f aca="false">SUM(S109:S120)</f>
        <v>174086.55</v>
      </c>
      <c r="T108" s="32"/>
    </row>
    <row r="109" s="26" customFormat="true" ht="54" hidden="false" customHeight="true" outlineLevel="0" collapsed="false">
      <c r="B109" s="20" t="str">
        <f aca="false">'1 lentelė'!$B109</f>
        <v>2.2.2.1.1</v>
      </c>
      <c r="C109" s="20" t="str">
        <f aca="false">'1 lentelė'!$C109</f>
        <v>R090019-380000-2215</v>
      </c>
      <c r="D109" s="20" t="str">
        <f aca="false">'1 lentelė'!$D109</f>
        <v>Zarasų rajono savivaldybės bendrųjų planų koregavimas</v>
      </c>
      <c r="E109" s="20" t="str">
        <f aca="false">'1 lentelė'!$E109</f>
        <v>Zarasų rajono savivaldybės administracija</v>
      </c>
      <c r="F109" s="32" t="s">
        <v>43</v>
      </c>
      <c r="G109" s="32" t="s">
        <v>1018</v>
      </c>
      <c r="H109" s="22" t="n">
        <f aca="false">'1 lentelė'!$P109</f>
        <v>35385</v>
      </c>
      <c r="I109" s="22" t="n">
        <f aca="false">'1 lentelė'!$Q109</f>
        <v>30077.2</v>
      </c>
      <c r="J109" s="22" t="n">
        <f aca="false">'1 lentelė'!$R109</f>
        <v>0</v>
      </c>
      <c r="K109" s="22" t="n">
        <f aca="false">'1 lentelė'!$S109</f>
        <v>5307.8</v>
      </c>
      <c r="L109" s="22" t="n">
        <v>35385</v>
      </c>
      <c r="M109" s="22" t="n">
        <v>30077.2</v>
      </c>
      <c r="N109" s="22" t="n">
        <v>0</v>
      </c>
      <c r="O109" s="22" t="n">
        <v>5307.8</v>
      </c>
      <c r="P109" s="22" t="n">
        <v>0</v>
      </c>
      <c r="Q109" s="22" t="n">
        <v>0</v>
      </c>
      <c r="R109" s="22" t="n">
        <v>0</v>
      </c>
      <c r="S109" s="22" t="n">
        <v>0</v>
      </c>
      <c r="T109" s="77"/>
      <c r="V109" s="57" t="n">
        <f aca="false">L109-M109-N109-O109</f>
        <v>0</v>
      </c>
    </row>
    <row r="110" s="26" customFormat="true" ht="99" hidden="false" customHeight="true" outlineLevel="0" collapsed="false">
      <c r="B110" s="20" t="str">
        <f aca="false">'1 lentelė'!$B110</f>
        <v>2.2.2.1.2</v>
      </c>
      <c r="C110" s="20" t="str">
        <f aca="false">'1 lentelė'!$C110</f>
        <v>R090019-380000-2216</v>
      </c>
      <c r="D110" s="20" t="str">
        <f aca="false">'1 lentelė'!$D110</f>
        <v>Bešeimininkių apleistų, kraštovaizdį darkančių statinių likvidavimas Molėtų rajono savivaldybėje</v>
      </c>
      <c r="E110" s="20" t="str">
        <f aca="false">'1 lentelė'!$E110</f>
        <v>Molėtų rajono savivaldybės administracija</v>
      </c>
      <c r="F110" s="32" t="s">
        <v>43</v>
      </c>
      <c r="G110" s="32" t="s">
        <v>1018</v>
      </c>
      <c r="H110" s="22" t="n">
        <f aca="false">'1 lentelė'!$P110</f>
        <v>390386.31</v>
      </c>
      <c r="I110" s="22" t="n">
        <f aca="false">'1 lentelė'!$Q110</f>
        <v>325725</v>
      </c>
      <c r="J110" s="22" t="n">
        <f aca="false">'1 lentelė'!$R110</f>
        <v>0</v>
      </c>
      <c r="K110" s="22" t="n">
        <f aca="false">'1 lentelė'!$S110</f>
        <v>64661.31</v>
      </c>
      <c r="L110" s="24" t="n">
        <v>390386.31</v>
      </c>
      <c r="M110" s="24" t="n">
        <v>325725</v>
      </c>
      <c r="N110" s="24" t="n">
        <v>0</v>
      </c>
      <c r="O110" s="24" t="n">
        <f aca="false">L110-M110</f>
        <v>64661.31</v>
      </c>
      <c r="P110" s="24" t="n">
        <v>375710.19</v>
      </c>
      <c r="Q110" s="24" t="n">
        <v>311048.88</v>
      </c>
      <c r="R110" s="24" t="n">
        <v>0</v>
      </c>
      <c r="S110" s="24" t="n">
        <f aca="false">P110-Q110</f>
        <v>64661.31</v>
      </c>
      <c r="T110" s="24"/>
      <c r="V110" s="57" t="n">
        <f aca="false">L110-M110-N110-O110</f>
        <v>0</v>
      </c>
    </row>
    <row r="111" s="26" customFormat="true" ht="63.75" hidden="false" customHeight="true" outlineLevel="0" collapsed="false">
      <c r="B111" s="20" t="str">
        <f aca="false">'1 lentelė'!$B111</f>
        <v>2.2.2.1.3</v>
      </c>
      <c r="C111" s="20" t="str">
        <f aca="false">'1 lentelė'!$C111</f>
        <v>R090019-380000-2217</v>
      </c>
      <c r="D111" s="20" t="str">
        <f aca="false">'1 lentelė'!$D111</f>
        <v>Kraštovaizdžio formavimas ir ekologinės būklės gerinimas Zarasų rajone</v>
      </c>
      <c r="E111" s="20" t="str">
        <f aca="false">'1 lentelė'!$E111</f>
        <v>Zarasų rajono savivaldybės administracija</v>
      </c>
      <c r="F111" s="32" t="s">
        <v>43</v>
      </c>
      <c r="G111" s="32" t="s">
        <v>1018</v>
      </c>
      <c r="H111" s="24" t="n">
        <f aca="false">'1 lentelė'!$P111</f>
        <v>644100</v>
      </c>
      <c r="I111" s="24" t="n">
        <f aca="false">'1 lentelė'!$Q111</f>
        <v>547485</v>
      </c>
      <c r="J111" s="24" t="n">
        <f aca="false">'1 lentelė'!$R111</f>
        <v>0</v>
      </c>
      <c r="K111" s="24" t="n">
        <f aca="false">'1 lentelė'!$S111</f>
        <v>96615</v>
      </c>
      <c r="L111" s="24" t="n">
        <v>644100</v>
      </c>
      <c r="M111" s="24" t="n">
        <v>547485</v>
      </c>
      <c r="N111" s="24" t="n">
        <v>0</v>
      </c>
      <c r="O111" s="24" t="n">
        <v>96615</v>
      </c>
      <c r="P111" s="24" t="n">
        <f aca="false">Q111+R111+S111</f>
        <v>182189.51</v>
      </c>
      <c r="Q111" s="24" t="n">
        <v>177098</v>
      </c>
      <c r="R111" s="24" t="n">
        <v>0</v>
      </c>
      <c r="S111" s="24" t="n">
        <v>5091.51</v>
      </c>
      <c r="T111" s="24"/>
      <c r="V111" s="57" t="n">
        <f aca="false">L111-M111-N111-O111</f>
        <v>0</v>
      </c>
    </row>
    <row r="112" s="26" customFormat="true" ht="75" hidden="false" customHeight="true" outlineLevel="0" collapsed="false">
      <c r="B112" s="20" t="str">
        <f aca="false">'1 lentelė'!$B112</f>
        <v>2.2.2.1.4</v>
      </c>
      <c r="C112" s="20" t="str">
        <f aca="false">'1 lentelė'!$C112</f>
        <v>R090019-380000-2218</v>
      </c>
      <c r="D112" s="20" t="str">
        <f aca="false">'1 lentelė'!$D112</f>
        <v>Želdynų teritorijos formavimas ir kraštovaizdžio būklės gerinimas Utenos mieste</v>
      </c>
      <c r="E112" s="20" t="str">
        <f aca="false">'1 lentelė'!$E112</f>
        <v>Utenos rajono savivaldybės administracija</v>
      </c>
      <c r="F112" s="32" t="s">
        <v>43</v>
      </c>
      <c r="G112" s="32" t="s">
        <v>1018</v>
      </c>
      <c r="H112" s="24" t="n">
        <f aca="false">'1 lentelė'!$P112</f>
        <v>811154.46</v>
      </c>
      <c r="I112" s="24" t="n">
        <f aca="false">'1 lentelė'!$Q112</f>
        <v>502660.84</v>
      </c>
      <c r="J112" s="24" t="n">
        <f aca="false">'1 lentelė'!$R112</f>
        <v>0</v>
      </c>
      <c r="K112" s="24" t="n">
        <f aca="false">'1 lentelė'!$S112</f>
        <v>308493.62</v>
      </c>
      <c r="L112" s="24" t="n">
        <v>811154.46</v>
      </c>
      <c r="M112" s="24" t="n">
        <v>502660.84</v>
      </c>
      <c r="N112" s="24" t="n">
        <v>0</v>
      </c>
      <c r="O112" s="24" t="n">
        <f aca="false">L112-M112</f>
        <v>308493.62</v>
      </c>
      <c r="P112" s="24" t="n">
        <f aca="false">Q112+R112+S112</f>
        <v>70822.81</v>
      </c>
      <c r="Q112" s="24" t="n">
        <v>66199.39</v>
      </c>
      <c r="R112" s="24" t="n">
        <v>0</v>
      </c>
      <c r="S112" s="24" t="n">
        <v>4623.42</v>
      </c>
      <c r="T112" s="79"/>
      <c r="V112" s="57" t="n">
        <f aca="false">L112-M112-N112-O112</f>
        <v>0</v>
      </c>
    </row>
    <row r="113" s="26" customFormat="true" ht="135" hidden="false" customHeight="true" outlineLevel="0" collapsed="false">
      <c r="B113" s="20" t="str">
        <f aca="false">'1 lentelė'!$B113</f>
        <v>2.2.2.1.5</v>
      </c>
      <c r="C113" s="20" t="str">
        <f aca="false">'1 lentelė'!$C113</f>
        <v>R090019-380000-2219</v>
      </c>
      <c r="D113" s="20" t="str">
        <f aca="false">'1 lentelė'!$D113</f>
        <v>,,Anykščių rajono kraštovaizdžio estetinio potencialo didinimas likviduojant bešeimininkius  kraštovaizdį darkančius statinius“</v>
      </c>
      <c r="E113" s="20" t="str">
        <f aca="false">'1 lentelė'!$E113</f>
        <v>Anykščių rajono savivaldybės administracija</v>
      </c>
      <c r="F113" s="32" t="s">
        <v>43</v>
      </c>
      <c r="G113" s="32" t="s">
        <v>1019</v>
      </c>
      <c r="H113" s="24" t="n">
        <f aca="false">'1 lentelė'!$P113</f>
        <v>238835.47</v>
      </c>
      <c r="I113" s="24" t="n">
        <f aca="false">'1 lentelė'!$Q113</f>
        <v>203010.14</v>
      </c>
      <c r="J113" s="24" t="n">
        <f aca="false">'1 lentelė'!$R113</f>
        <v>0</v>
      </c>
      <c r="K113" s="24" t="n">
        <f aca="false">'1 lentelė'!$S113</f>
        <v>35825.33</v>
      </c>
      <c r="L113" s="24" t="n">
        <v>238835.47</v>
      </c>
      <c r="M113" s="24" t="n">
        <v>203010.14</v>
      </c>
      <c r="N113" s="24" t="n">
        <v>0</v>
      </c>
      <c r="O113" s="24" t="n">
        <v>35825.33</v>
      </c>
      <c r="P113" s="24" t="n">
        <v>238835.47</v>
      </c>
      <c r="Q113" s="24" t="n">
        <v>203010.14</v>
      </c>
      <c r="R113" s="24" t="n">
        <v>0</v>
      </c>
      <c r="S113" s="24" t="n">
        <v>35825.33</v>
      </c>
      <c r="T113" s="24" t="s">
        <v>1043</v>
      </c>
      <c r="V113" s="57" t="n">
        <f aca="false">L113-M113-N113-O113</f>
        <v>0</v>
      </c>
    </row>
    <row r="114" s="137" customFormat="true" ht="79.5" hidden="false" customHeight="true" outlineLevel="0" collapsed="false">
      <c r="B114" s="20" t="str">
        <f aca="false">'1 lentelė'!$B114</f>
        <v>2.2.2.1.6</v>
      </c>
      <c r="C114" s="138" t="str">
        <f aca="false">'1 lentelė'!$C114</f>
        <v>R090019-380000-2220</v>
      </c>
      <c r="D114" s="138" t="str">
        <f aca="false">'1 lentelė'!$D114</f>
        <v>Kraštovaizdžio formavimas ir ekologinės būklės gerinimas Anykščių rajono savivaldybėje</v>
      </c>
      <c r="E114" s="138" t="str">
        <f aca="false">'1 lentelė'!$E114</f>
        <v>Anykščių rajono savivaldybės administracija</v>
      </c>
      <c r="F114" s="37" t="s">
        <v>43</v>
      </c>
      <c r="G114" s="37" t="s">
        <v>1019</v>
      </c>
      <c r="H114" s="39" t="n">
        <f aca="false">'1 lentelė'!$P114</f>
        <v>170426</v>
      </c>
      <c r="I114" s="39" t="n">
        <f aca="false">'1 lentelė'!$Q114</f>
        <v>144862.1</v>
      </c>
      <c r="J114" s="39" t="n">
        <f aca="false">'1 lentelė'!$R114</f>
        <v>0</v>
      </c>
      <c r="K114" s="39" t="n">
        <f aca="false">'1 lentelė'!$S114</f>
        <v>25563.9</v>
      </c>
      <c r="L114" s="39" t="n">
        <v>170426</v>
      </c>
      <c r="M114" s="39" t="n">
        <v>144862.1</v>
      </c>
      <c r="N114" s="39" t="n">
        <v>0</v>
      </c>
      <c r="O114" s="39" t="n">
        <v>25563.9</v>
      </c>
      <c r="P114" s="156" t="n">
        <v>170426</v>
      </c>
      <c r="Q114" s="156" t="n">
        <v>144862.1</v>
      </c>
      <c r="R114" s="39"/>
      <c r="S114" s="156" t="n">
        <f aca="false">P114-Q114</f>
        <v>25563.9</v>
      </c>
      <c r="T114" s="39" t="s">
        <v>1041</v>
      </c>
      <c r="V114" s="158" t="n">
        <f aca="false">L114-M114-N114-O114</f>
        <v>0</v>
      </c>
    </row>
    <row r="115" s="26" customFormat="true" ht="126" hidden="false" customHeight="true" outlineLevel="0" collapsed="false">
      <c r="B115" s="20" t="str">
        <f aca="false">'1 lentelė'!$B115</f>
        <v>2.2.2.1.7</v>
      </c>
      <c r="C115" s="20" t="str">
        <f aca="false">'1 lentelė'!$C115</f>
        <v>R090019-380000-2221</v>
      </c>
      <c r="D115" s="20" t="str">
        <f aca="false">'1 lentelė'!$D115</f>
        <v>Visagino miesto kraštovaizdžio formavimas, ekologinės būklės gerinimas ir želdynų tvarkymas (kūrimas) gamtinio karkaso teritorijose</v>
      </c>
      <c r="E115" s="20" t="str">
        <f aca="false">'1 lentelė'!$E115</f>
        <v>Visagino savivaldybės administracija</v>
      </c>
      <c r="F115" s="32" t="s">
        <v>43</v>
      </c>
      <c r="G115" s="32" t="s">
        <v>1018</v>
      </c>
      <c r="H115" s="39" t="n">
        <f aca="false">'1 lentelė'!$P115</f>
        <v>469589.24</v>
      </c>
      <c r="I115" s="39" t="n">
        <f aca="false">'1 lentelė'!$Q115</f>
        <v>399150.85</v>
      </c>
      <c r="J115" s="39" t="n">
        <f aca="false">'1 lentelė'!$R115</f>
        <v>0</v>
      </c>
      <c r="K115" s="39" t="n">
        <f aca="false">'1 lentelė'!$S115</f>
        <v>70438.39</v>
      </c>
      <c r="L115" s="24" t="n">
        <f aca="false">M115+N115+O115</f>
        <v>469589.24</v>
      </c>
      <c r="M115" s="24" t="n">
        <v>399150.85</v>
      </c>
      <c r="N115" s="24" t="n">
        <v>0</v>
      </c>
      <c r="O115" s="24" t="n">
        <v>70438.39</v>
      </c>
      <c r="P115" s="24" t="n">
        <v>0</v>
      </c>
      <c r="Q115" s="24" t="n">
        <v>0</v>
      </c>
      <c r="R115" s="24" t="n">
        <v>0</v>
      </c>
      <c r="S115" s="24" t="n">
        <v>0</v>
      </c>
      <c r="T115" s="79"/>
      <c r="V115" s="57" t="n">
        <f aca="false">L115-M115-N115-O115</f>
        <v>0</v>
      </c>
    </row>
    <row r="116" s="26" customFormat="true" ht="135.75" hidden="false" customHeight="true" outlineLevel="0" collapsed="false">
      <c r="B116" s="20" t="str">
        <f aca="false">'1 lentelė'!$B116</f>
        <v>2.2.2.1.8</v>
      </c>
      <c r="C116" s="20" t="str">
        <f aca="false">'1 lentelė'!$C116</f>
        <v>R090019-380000-2222</v>
      </c>
      <c r="D116" s="20" t="str">
        <f aca="false">'1 lentelė'!$D116</f>
        <v>Utenos rajono kraštovaizdžio estetinio potencialo didinimas likviduojant bešeimininkius apleistus, kraštovaizdį darkančius statinius</v>
      </c>
      <c r="E116" s="20" t="str">
        <f aca="false">'1 lentelė'!$E116</f>
        <v>Utenos rajono savivaldybės administracija</v>
      </c>
      <c r="F116" s="32" t="s">
        <v>43</v>
      </c>
      <c r="G116" s="32" t="s">
        <v>1018</v>
      </c>
      <c r="H116" s="24" t="n">
        <f aca="false">'1 lentelė'!$P116</f>
        <v>61811.29</v>
      </c>
      <c r="I116" s="24" t="n">
        <f aca="false">'1 lentelė'!$Q116</f>
        <v>52539.6</v>
      </c>
      <c r="J116" s="24" t="n">
        <f aca="false">'1 lentelė'!$R116</f>
        <v>0</v>
      </c>
      <c r="K116" s="24" t="n">
        <f aca="false">'1 lentelė'!$S116</f>
        <v>9271.69</v>
      </c>
      <c r="L116" s="24" t="n">
        <v>61811.29</v>
      </c>
      <c r="M116" s="24" t="n">
        <v>52539.6</v>
      </c>
      <c r="N116" s="24" t="n">
        <v>0</v>
      </c>
      <c r="O116" s="24" t="n">
        <f aca="false">L116-M116</f>
        <v>9271.69</v>
      </c>
      <c r="P116" s="149" t="n">
        <v>41645.75</v>
      </c>
      <c r="Q116" s="149" t="n">
        <v>37181.96</v>
      </c>
      <c r="R116" s="24" t="n">
        <v>0</v>
      </c>
      <c r="S116" s="149" t="n">
        <f aca="false">P116-Q116</f>
        <v>4463.79</v>
      </c>
      <c r="T116" s="79"/>
      <c r="V116" s="57" t="n">
        <f aca="false">L116-M116-N116-O116</f>
        <v>0</v>
      </c>
    </row>
    <row r="117" s="26" customFormat="true" ht="60.75" hidden="false" customHeight="true" outlineLevel="0" collapsed="false">
      <c r="B117" s="20" t="str">
        <f aca="false">'1 lentelė'!$B117</f>
        <v>2.2.2.1.9</v>
      </c>
      <c r="C117" s="20" t="str">
        <f aca="false">'1 lentelė'!$C117</f>
        <v>R090019-380000-2223</v>
      </c>
      <c r="D117" s="20" t="str">
        <f aca="false">'1 lentelė'!$D117</f>
        <v>Kraštovaizdžio planavimas, tvarkymas ir būklės gerinimas Molėtų rajone </v>
      </c>
      <c r="E117" s="20" t="str">
        <f aca="false">'1 lentelė'!$E117</f>
        <v>Molėtų rajono savivaldybės administracija</v>
      </c>
      <c r="F117" s="32" t="s">
        <v>43</v>
      </c>
      <c r="G117" s="32" t="s">
        <v>1018</v>
      </c>
      <c r="H117" s="24" t="n">
        <f aca="false">'1 lentelė'!$P117</f>
        <v>271859.99</v>
      </c>
      <c r="I117" s="24" t="n">
        <f aca="false">'1 lentelė'!$Q117</f>
        <v>231080.99</v>
      </c>
      <c r="J117" s="24" t="n">
        <f aca="false">'1 lentelė'!$R117</f>
        <v>0</v>
      </c>
      <c r="K117" s="24" t="n">
        <f aca="false">'1 lentelė'!$S117</f>
        <v>40779</v>
      </c>
      <c r="L117" s="24" t="n">
        <f aca="false">M117+O117</f>
        <v>271859.99</v>
      </c>
      <c r="M117" s="24" t="n">
        <v>231080.99</v>
      </c>
      <c r="N117" s="24" t="n">
        <v>0</v>
      </c>
      <c r="O117" s="24" t="n">
        <v>40779</v>
      </c>
      <c r="P117" s="149" t="n">
        <v>264938.27</v>
      </c>
      <c r="Q117" s="149" t="n">
        <v>231080.98</v>
      </c>
      <c r="R117" s="24" t="n">
        <v>0</v>
      </c>
      <c r="S117" s="149" t="n">
        <f aca="false">P117-Q117</f>
        <v>33857.29</v>
      </c>
      <c r="T117" s="102"/>
      <c r="V117" s="57" t="n">
        <f aca="false">L117-M117-N117-O117</f>
        <v>0</v>
      </c>
    </row>
    <row r="118" s="1" customFormat="true" ht="87.75" hidden="false" customHeight="true" outlineLevel="0" collapsed="false">
      <c r="B118" s="20" t="str">
        <f aca="false">'1 lentelė'!$B118</f>
        <v>2.2.2.1.10</v>
      </c>
      <c r="C118" s="20" t="str">
        <f aca="false">'1 lentelė'!$C118</f>
        <v>R090019-380000-2224</v>
      </c>
      <c r="D118" s="20" t="str">
        <f aca="false">'1 lentelė'!$D118</f>
        <v>Kraštovaizdžio formavimas, pažeistų žemių tvarkymas Ignalinos rajone ir bendrųjų planų tikslinimas</v>
      </c>
      <c r="E118" s="20" t="str">
        <f aca="false">'1 lentelė'!$E118</f>
        <v>Ignalinos rajono savivaldybės administracija</v>
      </c>
      <c r="F118" s="32" t="s">
        <v>43</v>
      </c>
      <c r="G118" s="32" t="s">
        <v>43</v>
      </c>
      <c r="H118" s="22" t="n">
        <f aca="false">'1 lentelė'!$P118</f>
        <v>588235.3</v>
      </c>
      <c r="I118" s="22" t="n">
        <f aca="false">'1 lentelė'!$Q118</f>
        <v>500000</v>
      </c>
      <c r="J118" s="22" t="n">
        <f aca="false">'1 lentelė'!$R118</f>
        <v>0</v>
      </c>
      <c r="K118" s="22" t="n">
        <f aca="false">'1 lentelė'!$S118</f>
        <v>88235.3000000001</v>
      </c>
      <c r="L118" s="22" t="n">
        <v>0</v>
      </c>
      <c r="M118" s="22" t="n">
        <v>0</v>
      </c>
      <c r="N118" s="22" t="n">
        <v>0</v>
      </c>
      <c r="O118" s="22" t="n">
        <v>0</v>
      </c>
      <c r="P118" s="22" t="n">
        <v>0</v>
      </c>
      <c r="Q118" s="22" t="n">
        <v>0</v>
      </c>
      <c r="R118" s="22" t="n">
        <v>0</v>
      </c>
      <c r="S118" s="22" t="n">
        <v>0</v>
      </c>
      <c r="T118" s="77"/>
      <c r="V118" s="57" t="n">
        <f aca="false">L118-M118-N118-O118</f>
        <v>0</v>
      </c>
    </row>
    <row r="119" s="1" customFormat="true" ht="78.75" hidden="false" customHeight="true" outlineLevel="0" collapsed="false">
      <c r="B119" s="20" t="str">
        <f aca="false">'1 lentelė'!$B119</f>
        <v>2.2.2.1.11</v>
      </c>
      <c r="C119" s="20" t="str">
        <f aca="false">'1 lentelė'!$C119</f>
        <v>R090019-380000-2225</v>
      </c>
      <c r="D119" s="20" t="str">
        <f aca="false">'1 lentelė'!$D119</f>
        <v>Bešeimininkių apleistų statinių likvidavimas Molėtų rajono savivaldybėje</v>
      </c>
      <c r="E119" s="20" t="str">
        <f aca="false">'1 lentelė'!$E119</f>
        <v>Molėtų rajono savivaldybės administracija</v>
      </c>
      <c r="F119" s="32" t="s">
        <v>43</v>
      </c>
      <c r="G119" s="32" t="s">
        <v>1018</v>
      </c>
      <c r="H119" s="22" t="n">
        <f aca="false">'1 lentelė'!$P119</f>
        <v>41686.44</v>
      </c>
      <c r="I119" s="22" t="n">
        <f aca="false">'1 lentelė'!$Q119</f>
        <v>22507.37</v>
      </c>
      <c r="J119" s="22" t="n">
        <f aca="false">'1 lentelė'!$R119</f>
        <v>0</v>
      </c>
      <c r="K119" s="22" t="n">
        <f aca="false">'1 lentelė'!$S119</f>
        <v>19179.07</v>
      </c>
      <c r="L119" s="22" t="n">
        <v>41686.44</v>
      </c>
      <c r="M119" s="22" t="n">
        <v>22507.37</v>
      </c>
      <c r="N119" s="22" t="n">
        <v>0</v>
      </c>
      <c r="O119" s="22" t="n">
        <f aca="false">L119-M119</f>
        <v>19179.07</v>
      </c>
      <c r="P119" s="22" t="n">
        <v>0</v>
      </c>
      <c r="Q119" s="22" t="n">
        <v>0</v>
      </c>
      <c r="R119" s="22" t="n">
        <v>0</v>
      </c>
      <c r="S119" s="22" t="n">
        <v>0</v>
      </c>
      <c r="T119" s="77"/>
      <c r="V119" s="57"/>
    </row>
    <row r="120" s="1" customFormat="true" ht="71.25" hidden="false" customHeight="true" outlineLevel="0" collapsed="false">
      <c r="B120" s="20" t="str">
        <f aca="false">'1 lentelė'!$B120</f>
        <v>2.2.2.1.12</v>
      </c>
      <c r="C120" s="20" t="str">
        <f aca="false">'1 lentelė'!$C120</f>
        <v>R090019-380000-2226</v>
      </c>
      <c r="D120" s="20" t="str">
        <f aca="false">'1 lentelė'!$D120</f>
        <v>Bešeimininkių apleistų pastatų likvidavimas Zarasų rajone</v>
      </c>
      <c r="E120" s="20" t="str">
        <f aca="false">'1 lentelė'!$E120</f>
        <v>Zarasų rajono savivaldybės administracija</v>
      </c>
      <c r="F120" s="32" t="s">
        <v>43</v>
      </c>
      <c r="G120" s="32" t="s">
        <v>43</v>
      </c>
      <c r="H120" s="22" t="n">
        <f aca="false">'1 lentelė'!$P120</f>
        <v>15203.55</v>
      </c>
      <c r="I120" s="22" t="n">
        <f aca="false">'1 lentelė'!$Q120</f>
        <v>12923</v>
      </c>
      <c r="J120" s="22" t="n">
        <f aca="false">'1 lentelė'!$R120</f>
        <v>0</v>
      </c>
      <c r="K120" s="22" t="n">
        <f aca="false">'1 lentelė'!$S120</f>
        <v>2280.55</v>
      </c>
      <c r="L120" s="22" t="n">
        <v>0</v>
      </c>
      <c r="M120" s="22" t="n">
        <v>0</v>
      </c>
      <c r="N120" s="22" t="n">
        <v>0</v>
      </c>
      <c r="O120" s="22" t="n">
        <v>0</v>
      </c>
      <c r="P120" s="22" t="n">
        <v>0</v>
      </c>
      <c r="Q120" s="22" t="n">
        <v>0</v>
      </c>
      <c r="R120" s="22" t="n">
        <v>0</v>
      </c>
      <c r="S120" s="22" t="n">
        <v>0</v>
      </c>
      <c r="T120" s="77"/>
      <c r="V120" s="57"/>
    </row>
    <row r="121" s="1" customFormat="true" ht="93" hidden="false" customHeight="true" outlineLevel="0" collapsed="false">
      <c r="B121" s="51" t="str">
        <f aca="false">'1 lentelė'!$B121</f>
        <v>2.3 </v>
      </c>
      <c r="C121" s="51"/>
      <c r="D121" s="50" t="str">
        <f aca="false">'1 lentelė'!$D121</f>
        <v>Tikslas: Verslo ir investicijų skatinimas bei pramonės potencialo skatinimas</v>
      </c>
      <c r="E121" s="51"/>
      <c r="F121" s="51"/>
      <c r="G121" s="51"/>
      <c r="H121" s="51"/>
      <c r="I121" s="51"/>
      <c r="J121" s="51"/>
      <c r="K121" s="51"/>
      <c r="L121" s="51"/>
      <c r="M121" s="51"/>
      <c r="N121" s="51"/>
      <c r="O121" s="51"/>
      <c r="P121" s="51"/>
      <c r="Q121" s="51"/>
      <c r="R121" s="51"/>
      <c r="S121" s="51"/>
      <c r="T121" s="14"/>
    </row>
    <row r="122" s="1" customFormat="true" ht="93" hidden="false" customHeight="true" outlineLevel="0" collapsed="false">
      <c r="B122" s="47" t="str">
        <f aca="false">'1 lentelė'!$B122</f>
        <v>2.3.1</v>
      </c>
      <c r="C122" s="47"/>
      <c r="D122" s="47" t="str">
        <f aca="false">'1 lentelė'!$D122</f>
        <v>Uždavinys: Sukurti infrastruktūrą ir palankią aplinką vidaus ir užsienio investuotojams</v>
      </c>
      <c r="E122" s="47"/>
      <c r="F122" s="47"/>
      <c r="G122" s="47"/>
      <c r="H122" s="47"/>
      <c r="I122" s="47"/>
      <c r="J122" s="47"/>
      <c r="K122" s="47"/>
      <c r="L122" s="47"/>
      <c r="M122" s="47"/>
      <c r="N122" s="47"/>
      <c r="O122" s="47"/>
      <c r="P122" s="47"/>
      <c r="Q122" s="47"/>
      <c r="R122" s="47"/>
      <c r="S122" s="47"/>
      <c r="T122" s="17"/>
    </row>
    <row r="123" s="1" customFormat="true" ht="273.75" hidden="false" customHeight="true" outlineLevel="0" collapsed="false">
      <c r="B123" s="62" t="str">
        <f aca="false">'1 lentelė'!$B123</f>
        <v>2.3.1.1</v>
      </c>
      <c r="C123" s="136" t="s">
        <v>1044</v>
      </c>
      <c r="D123" s="87" t="str">
        <f aca="false">'1 lentelė'!$D123</f>
        <v>Priemonė: Sukurti ir (arba) išplėtoti pramoninių parkų infrastruktūrą ir taip sudaryti sąlygas pritraukti tiesioginių užsienio investicijų sumanios specializacijos srityse (valstybinė SMART PARK LT)</v>
      </c>
      <c r="E123" s="62"/>
      <c r="F123" s="62"/>
      <c r="G123" s="62"/>
      <c r="H123" s="48" t="n">
        <f aca="false">SUM(H124)</f>
        <v>2044376</v>
      </c>
      <c r="I123" s="48" t="n">
        <f aca="false">SUM(I124)</f>
        <v>1737720</v>
      </c>
      <c r="J123" s="48" t="n">
        <f aca="false">SUM(J124)</f>
        <v>0</v>
      </c>
      <c r="K123" s="48" t="n">
        <f aca="false">SUM(K124)</f>
        <v>306656</v>
      </c>
      <c r="L123" s="48" t="n">
        <f aca="false">SUM(L124)</f>
        <v>0</v>
      </c>
      <c r="M123" s="48" t="n">
        <f aca="false">SUM(M124)</f>
        <v>0</v>
      </c>
      <c r="N123" s="48" t="n">
        <f aca="false">SUM(N124)</f>
        <v>0</v>
      </c>
      <c r="O123" s="48" t="n">
        <f aca="false">SUM(O124)</f>
        <v>0</v>
      </c>
      <c r="P123" s="48" t="n">
        <f aca="false">SUM(P124)</f>
        <v>0</v>
      </c>
      <c r="Q123" s="48" t="n">
        <f aca="false">SUM(Q124)</f>
        <v>0</v>
      </c>
      <c r="R123" s="48" t="n">
        <f aca="false">SUM(R124)</f>
        <v>0</v>
      </c>
      <c r="S123" s="48" t="n">
        <f aca="false">SUM(S124)</f>
        <v>0</v>
      </c>
      <c r="T123" s="32"/>
    </row>
    <row r="124" s="1" customFormat="true" ht="138.75" hidden="false" customHeight="true" outlineLevel="0" collapsed="false">
      <c r="B124" s="20" t="str">
        <f aca="false">'1 lentelė'!$B124</f>
        <v>2.3.1.1.1</v>
      </c>
      <c r="C124" s="20" t="str">
        <f aca="false">'1 lentelė'!$C124</f>
        <v>R098830-360000-2301</v>
      </c>
      <c r="D124" s="20" t="str">
        <f aca="false">'1 lentelė'!$D124</f>
        <v>Investicijos į Visagine kuriamo pramoninio parko (SMART PARK) inžinerinius tinklus ir susisiekimo komunikacijas bei pramoninio parko rinkodarą</v>
      </c>
      <c r="E124" s="20" t="str">
        <f aca="false">'1 lentelė'!$E124</f>
        <v>Visagino savivaldybės administracija</v>
      </c>
      <c r="F124" s="32" t="s">
        <v>42</v>
      </c>
      <c r="G124" s="32" t="s">
        <v>43</v>
      </c>
      <c r="H124" s="22" t="n">
        <f aca="false">'1 lentelė'!$P124</f>
        <v>2044376</v>
      </c>
      <c r="I124" s="22" t="n">
        <f aca="false">'1 lentelė'!$Q124</f>
        <v>1737720</v>
      </c>
      <c r="J124" s="22" t="n">
        <f aca="false">'1 lentelė'!$R124</f>
        <v>0</v>
      </c>
      <c r="K124" s="22" t="n">
        <f aca="false">'1 lentelė'!$S124</f>
        <v>306656</v>
      </c>
      <c r="L124" s="22" t="n">
        <v>0</v>
      </c>
      <c r="M124" s="22" t="n">
        <v>0</v>
      </c>
      <c r="N124" s="22" t="n">
        <v>0</v>
      </c>
      <c r="O124" s="22" t="n">
        <v>0</v>
      </c>
      <c r="P124" s="135" t="n">
        <v>0</v>
      </c>
      <c r="Q124" s="135" t="n">
        <v>0</v>
      </c>
      <c r="R124" s="135" t="n">
        <v>0</v>
      </c>
      <c r="S124" s="135" t="n">
        <v>0</v>
      </c>
      <c r="T124" s="22" t="s">
        <v>1045</v>
      </c>
    </row>
    <row r="125" s="1" customFormat="true" ht="65.25" hidden="false" customHeight="true" outlineLevel="0" collapsed="false">
      <c r="B125" s="47" t="str">
        <f aca="false">'1 lentelė'!$B125</f>
        <v>2.3.2</v>
      </c>
      <c r="C125" s="47"/>
      <c r="D125" s="47" t="str">
        <f aca="false">'1 lentelė'!$D125</f>
        <v>Uždavinys: Skatinti bendruomeninį-socialinį verslą</v>
      </c>
      <c r="E125" s="47"/>
      <c r="F125" s="47"/>
      <c r="G125" s="47"/>
      <c r="H125" s="47"/>
      <c r="I125" s="47"/>
      <c r="J125" s="47"/>
      <c r="K125" s="47"/>
      <c r="L125" s="47"/>
      <c r="M125" s="47"/>
      <c r="N125" s="47"/>
      <c r="O125" s="47"/>
      <c r="P125" s="47"/>
      <c r="Q125" s="47"/>
      <c r="R125" s="47"/>
      <c r="S125" s="47"/>
      <c r="T125" s="17"/>
    </row>
    <row r="126" s="1" customFormat="true" ht="72.75" hidden="false" customHeight="true" outlineLevel="0" collapsed="false">
      <c r="B126" s="62" t="str">
        <f aca="false">'1 lentelė'!$B126</f>
        <v>2.3.2.1</v>
      </c>
      <c r="C126" s="62"/>
      <c r="D126" s="87" t="str">
        <f aca="false">'1 lentelė'!$D126</f>
        <v>Priemonė: konkursinė, VVG strategijų įgyvendinimas</v>
      </c>
      <c r="E126" s="62"/>
      <c r="F126" s="62"/>
      <c r="G126" s="62"/>
      <c r="H126" s="62"/>
      <c r="I126" s="62"/>
      <c r="J126" s="62"/>
      <c r="K126" s="62"/>
      <c r="L126" s="62"/>
      <c r="M126" s="62"/>
      <c r="N126" s="62"/>
      <c r="O126" s="62"/>
      <c r="P126" s="62"/>
      <c r="Q126" s="62"/>
      <c r="R126" s="62"/>
      <c r="S126" s="62"/>
      <c r="T126" s="18"/>
    </row>
    <row r="127" s="1" customFormat="true" ht="117.75" hidden="false" customHeight="true" outlineLevel="0" collapsed="false">
      <c r="B127" s="47" t="str">
        <f aca="false">'1 lentelė'!$B127</f>
        <v>2.3.3</v>
      </c>
      <c r="C127" s="47"/>
      <c r="D127" s="47" t="str">
        <f aca="false">'1 lentelė'!$D127</f>
        <v>Uždavinys:  Didinti regiono konkurencingumą skatinant tarpregioninį bendradarbiavimą ir partnerystę</v>
      </c>
      <c r="E127" s="47"/>
      <c r="F127" s="47"/>
      <c r="G127" s="47"/>
      <c r="H127" s="47"/>
      <c r="I127" s="47"/>
      <c r="J127" s="47"/>
      <c r="K127" s="47"/>
      <c r="L127" s="47"/>
      <c r="M127" s="47"/>
      <c r="N127" s="47"/>
      <c r="O127" s="47"/>
      <c r="P127" s="47"/>
      <c r="Q127" s="47"/>
      <c r="R127" s="47"/>
      <c r="S127" s="47"/>
      <c r="T127" s="17"/>
    </row>
    <row r="128" s="1" customFormat="true" ht="56.25" hidden="false" customHeight="true" outlineLevel="0" collapsed="false">
      <c r="B128" s="62" t="str">
        <f aca="false">'1 lentelė'!$B128</f>
        <v>2.3.3.1</v>
      </c>
      <c r="C128" s="62"/>
      <c r="D128" s="87" t="str">
        <f aca="false">'1 lentelė'!$D128</f>
        <v>Priemonė: Skatinti užimtumą regione</v>
      </c>
      <c r="E128" s="62"/>
      <c r="F128" s="62"/>
      <c r="G128" s="62"/>
      <c r="H128" s="48" t="n">
        <f aca="false">SUM(H129)</f>
        <v>7000000</v>
      </c>
      <c r="I128" s="48" t="n">
        <f aca="false">SUM(I129)</f>
        <v>0</v>
      </c>
      <c r="J128" s="48" t="n">
        <f aca="false">SUM(J129)</f>
        <v>0</v>
      </c>
      <c r="K128" s="48" t="n">
        <f aca="false">SUM(K129)</f>
        <v>7000000</v>
      </c>
      <c r="L128" s="48" t="n">
        <f aca="false">SUM(L129)</f>
        <v>0</v>
      </c>
      <c r="M128" s="48" t="n">
        <f aca="false">SUM(M129)</f>
        <v>0</v>
      </c>
      <c r="N128" s="48" t="n">
        <f aca="false">SUM(N129)</f>
        <v>0</v>
      </c>
      <c r="O128" s="48" t="n">
        <f aca="false">SUM(O129)</f>
        <v>0</v>
      </c>
      <c r="P128" s="48" t="n">
        <f aca="false">SUM(P129)</f>
        <v>0</v>
      </c>
      <c r="Q128" s="48" t="n">
        <f aca="false">SUM(Q129)</f>
        <v>0</v>
      </c>
      <c r="R128" s="48" t="n">
        <f aca="false">SUM(R129)</f>
        <v>0</v>
      </c>
      <c r="S128" s="48" t="n">
        <f aca="false">SUM(S129)</f>
        <v>0</v>
      </c>
      <c r="T128" s="32"/>
    </row>
    <row r="129" s="26" customFormat="true" ht="100.5" hidden="false" customHeight="true" outlineLevel="0" collapsed="false">
      <c r="B129" s="20" t="str">
        <f aca="false">'1 lentelė'!$B129</f>
        <v>2.3.3.1.1</v>
      </c>
      <c r="C129" s="20" t="str">
        <f aca="false">'1 lentelė'!$C129</f>
        <v>R09B000-510000-2302</v>
      </c>
      <c r="D129" s="20" t="str">
        <f aca="false">'1 lentelė'!$D129</f>
        <v>Pasaulinio medicininių produktų gamintojo plėtros projektas                         (URPT 2018-06-07 sprendimas Nr.51/7S-31)</v>
      </c>
      <c r="E129" s="20" t="str">
        <f aca="false">'1 lentelė'!$E129</f>
        <v>,,INTERSURGICAL" įmonių grupė</v>
      </c>
      <c r="F129" s="63" t="s">
        <v>17</v>
      </c>
      <c r="G129" s="63" t="s">
        <v>43</v>
      </c>
      <c r="H129" s="22" t="n">
        <f aca="false">'1 lentelė'!$P129</f>
        <v>7000000</v>
      </c>
      <c r="I129" s="22" t="n">
        <f aca="false">'1 lentelė'!$Q129</f>
        <v>0</v>
      </c>
      <c r="J129" s="22" t="n">
        <f aca="false">'1 lentelė'!$R129</f>
        <v>0</v>
      </c>
      <c r="K129" s="22" t="n">
        <f aca="false">'1 lentelė'!$S129</f>
        <v>7000000</v>
      </c>
      <c r="L129" s="24" t="n">
        <v>0</v>
      </c>
      <c r="M129" s="24" t="n">
        <v>0</v>
      </c>
      <c r="N129" s="24" t="n">
        <v>0</v>
      </c>
      <c r="O129" s="24" t="n">
        <v>0</v>
      </c>
      <c r="P129" s="24" t="n">
        <v>0</v>
      </c>
      <c r="Q129" s="24" t="n">
        <v>0</v>
      </c>
      <c r="R129" s="24" t="n">
        <v>0</v>
      </c>
      <c r="S129" s="24" t="n">
        <v>0</v>
      </c>
      <c r="T129" s="152"/>
    </row>
    <row r="130" s="1" customFormat="true" ht="55.5" hidden="false" customHeight="true" outlineLevel="0" collapsed="false">
      <c r="B130" s="66" t="str">
        <f aca="false">'1 lentelė'!$B130</f>
        <v>3.</v>
      </c>
      <c r="C130" s="66"/>
      <c r="D130" s="49" t="str">
        <f aca="false">'1 lentelė'!$D130</f>
        <v>Prioritetas: Gyvenimo kokybės gerinimas</v>
      </c>
      <c r="E130" s="66"/>
      <c r="F130" s="66"/>
      <c r="G130" s="66"/>
      <c r="H130" s="66"/>
      <c r="I130" s="66"/>
      <c r="J130" s="66"/>
      <c r="K130" s="66"/>
      <c r="L130" s="66"/>
      <c r="M130" s="66"/>
      <c r="N130" s="66"/>
      <c r="O130" s="66"/>
      <c r="P130" s="66"/>
      <c r="Q130" s="66"/>
      <c r="R130" s="66"/>
      <c r="S130" s="66"/>
      <c r="T130" s="65"/>
    </row>
    <row r="131" s="1" customFormat="true" ht="68.25" hidden="false" customHeight="true" outlineLevel="0" collapsed="false">
      <c r="B131" s="50" t="str">
        <f aca="false">'1 lentelė'!$B131</f>
        <v>3.1 </v>
      </c>
      <c r="C131" s="50"/>
      <c r="D131" s="50" t="str">
        <f aca="false">'1 lentelė'!$D131</f>
        <v>Tikslas: Mokymosi visą gyvenimą ir kūrybiškumo skatinimas</v>
      </c>
      <c r="E131" s="50"/>
      <c r="F131" s="50"/>
      <c r="G131" s="50"/>
      <c r="H131" s="50"/>
      <c r="I131" s="50"/>
      <c r="J131" s="50"/>
      <c r="K131" s="50"/>
      <c r="L131" s="50"/>
      <c r="M131" s="50"/>
      <c r="N131" s="50"/>
      <c r="O131" s="50"/>
      <c r="P131" s="50"/>
      <c r="Q131" s="50"/>
      <c r="R131" s="50"/>
      <c r="S131" s="50"/>
      <c r="T131" s="15"/>
    </row>
    <row r="132" s="1" customFormat="true" ht="93" hidden="false" customHeight="true" outlineLevel="0" collapsed="false">
      <c r="B132" s="47" t="str">
        <f aca="false">'1 lentelė'!$B132</f>
        <v>3.1.1</v>
      </c>
      <c r="C132" s="47"/>
      <c r="D132" s="47" t="str">
        <f aca="false">'1 lentelė'!$D132</f>
        <v>Uždavinys: Gerinti švietimo kokybę, modernizuojant švietimo infrastruktūrą</v>
      </c>
      <c r="E132" s="47"/>
      <c r="F132" s="47"/>
      <c r="G132" s="47"/>
      <c r="H132" s="47"/>
      <c r="I132" s="47"/>
      <c r="J132" s="47"/>
      <c r="K132" s="47"/>
      <c r="L132" s="47"/>
      <c r="M132" s="47"/>
      <c r="N132" s="47"/>
      <c r="O132" s="47"/>
      <c r="P132" s="47"/>
      <c r="Q132" s="47"/>
      <c r="R132" s="47"/>
      <c r="S132" s="47"/>
      <c r="T132" s="17"/>
    </row>
    <row r="133" s="1" customFormat="true" ht="98.25" hidden="false" customHeight="true" outlineLevel="0" collapsed="false">
      <c r="B133" s="62" t="str">
        <f aca="false">'1 lentelė'!$B133</f>
        <v>3.1.1.1</v>
      </c>
      <c r="C133" s="136" t="s">
        <v>475</v>
      </c>
      <c r="D133" s="87" t="str">
        <f aca="false">'1 lentelė'!$D133</f>
        <v>Priemonė: Ikimokyklinio ir priešmokyklinio ugdymo prieinamumo didinimas</v>
      </c>
      <c r="E133" s="62"/>
      <c r="F133" s="62"/>
      <c r="G133" s="62"/>
      <c r="H133" s="48" t="n">
        <f aca="false">SUM(H135+H136)</f>
        <v>972261.09</v>
      </c>
      <c r="I133" s="48" t="n">
        <f aca="false">SUM(I135+I136)</f>
        <v>826421.92</v>
      </c>
      <c r="J133" s="48" t="n">
        <f aca="false">SUM(J135+J136)</f>
        <v>72919.58</v>
      </c>
      <c r="K133" s="48" t="n">
        <f aca="false">SUM(K135+K136)</f>
        <v>72919.59</v>
      </c>
      <c r="L133" s="48" t="n">
        <f aca="false">SUM(L135+L136)</f>
        <v>609261.09</v>
      </c>
      <c r="M133" s="48" t="n">
        <f aca="false">SUM(M135+M136)</f>
        <v>517871.92</v>
      </c>
      <c r="N133" s="48" t="n">
        <f aca="false">SUM(N135+N136)</f>
        <v>45694.58</v>
      </c>
      <c r="O133" s="48" t="n">
        <f aca="false">SUM(O135+O136)</f>
        <v>45694.59</v>
      </c>
      <c r="P133" s="48" t="n">
        <f aca="false">SUM(P135+P136)</f>
        <v>347048.25</v>
      </c>
      <c r="Q133" s="48" t="n">
        <f aca="false">SUM(Q135+Q136)</f>
        <v>311531.56</v>
      </c>
      <c r="R133" s="48" t="n">
        <f aca="false">SUM(R135+R136)</f>
        <v>17758.34</v>
      </c>
      <c r="S133" s="48" t="n">
        <f aca="false">SUM(S135+S136)</f>
        <v>17758.35</v>
      </c>
      <c r="T133" s="32"/>
    </row>
    <row r="134" s="1" customFormat="true" ht="20.25" hidden="true" customHeight="true" outlineLevel="0" collapsed="false">
      <c r="B134" s="20"/>
      <c r="C134" s="20"/>
      <c r="D134" s="20"/>
      <c r="E134" s="20"/>
      <c r="F134" s="46"/>
      <c r="G134" s="32"/>
      <c r="H134" s="22"/>
      <c r="I134" s="22"/>
      <c r="J134" s="22"/>
      <c r="K134" s="22"/>
      <c r="L134" s="151"/>
      <c r="M134" s="151"/>
      <c r="N134" s="151"/>
      <c r="O134" s="151"/>
      <c r="P134" s="151"/>
      <c r="Q134" s="151"/>
      <c r="R134" s="151"/>
      <c r="S134" s="151"/>
      <c r="T134" s="152"/>
    </row>
    <row r="135" s="26" customFormat="true" ht="66" hidden="false" customHeight="true" outlineLevel="0" collapsed="false">
      <c r="B135" s="20" t="str">
        <f aca="false">'1 lentelė'!$B134</f>
        <v>3.1.1.1.2</v>
      </c>
      <c r="C135" s="20" t="str">
        <f aca="false">'1 lentelė'!$C134</f>
        <v>R097705-230000-3102</v>
      </c>
      <c r="D135" s="20" t="str">
        <f aca="false">'1 lentelė'!$D134</f>
        <v>Utenos vaikų lopšelio darželio „Šaltinėlis“ vidaus patalpų modernizavimas</v>
      </c>
      <c r="E135" s="20" t="str">
        <f aca="false">'1 lentelė'!$E134</f>
        <v>Utenos rajono savivaldybės administracija</v>
      </c>
      <c r="F135" s="32" t="s">
        <v>42</v>
      </c>
      <c r="G135" s="63" t="s">
        <v>1018</v>
      </c>
      <c r="H135" s="24" t="n">
        <f aca="false">'1 lentelė'!$P134</f>
        <v>609261.09</v>
      </c>
      <c r="I135" s="24" t="n">
        <f aca="false">'1 lentelė'!$Q134</f>
        <v>517871.92</v>
      </c>
      <c r="J135" s="24" t="n">
        <f aca="false">'1 lentelė'!$R134</f>
        <v>45694.58</v>
      </c>
      <c r="K135" s="24" t="n">
        <f aca="false">'1 lentelė'!$S134</f>
        <v>45694.59</v>
      </c>
      <c r="L135" s="24" t="n">
        <v>609261.09</v>
      </c>
      <c r="M135" s="24" t="n">
        <v>517871.92</v>
      </c>
      <c r="N135" s="24" t="n">
        <v>45694.58</v>
      </c>
      <c r="O135" s="24" t="n">
        <f aca="false">L135-M135-N135</f>
        <v>45694.59</v>
      </c>
      <c r="P135" s="24" t="n">
        <v>347048.25</v>
      </c>
      <c r="Q135" s="24" t="n">
        <v>311531.56</v>
      </c>
      <c r="R135" s="24" t="n">
        <v>17758.34</v>
      </c>
      <c r="S135" s="24" t="n">
        <f aca="false">P135-Q135-R135</f>
        <v>17758.35</v>
      </c>
      <c r="T135" s="24"/>
      <c r="V135" s="57" t="n">
        <f aca="false">L135-M135-N135-O135</f>
        <v>0</v>
      </c>
    </row>
    <row r="136" s="26" customFormat="true" ht="77.25" hidden="false" customHeight="true" outlineLevel="0" collapsed="false">
      <c r="B136" s="20" t="str">
        <f aca="false">'1 lentelė'!$B135</f>
        <v>3.1.1.1.3</v>
      </c>
      <c r="C136" s="20" t="str">
        <f aca="false">'1 lentelė'!$C135</f>
        <v>R097705-230000-3103</v>
      </c>
      <c r="D136" s="20" t="str">
        <f aca="false">'1 lentelė'!$D135</f>
        <v>Utenos vaikų lopšelio – darželio ,,Pasaka" vidaus patalpų modernizavimas</v>
      </c>
      <c r="E136" s="20" t="str">
        <f aca="false">'1 lentelė'!$E135</f>
        <v>Utenos rajono savivaldybės administracija</v>
      </c>
      <c r="F136" s="63" t="s">
        <v>43</v>
      </c>
      <c r="G136" s="63" t="s">
        <v>43</v>
      </c>
      <c r="H136" s="24" t="n">
        <f aca="false">'1 lentelė'!$P135</f>
        <v>363000</v>
      </c>
      <c r="I136" s="24" t="n">
        <f aca="false">'1 lentelė'!$Q135</f>
        <v>308550</v>
      </c>
      <c r="J136" s="24" t="n">
        <f aca="false">'1 lentelė'!$R135</f>
        <v>27225</v>
      </c>
      <c r="K136" s="24" t="n">
        <f aca="false">'1 lentelė'!$S135</f>
        <v>27225</v>
      </c>
      <c r="L136" s="24" t="n">
        <v>0</v>
      </c>
      <c r="M136" s="24" t="n">
        <v>0</v>
      </c>
      <c r="N136" s="24" t="n">
        <v>0</v>
      </c>
      <c r="O136" s="24" t="n">
        <v>0</v>
      </c>
      <c r="P136" s="24" t="n">
        <v>0</v>
      </c>
      <c r="Q136" s="24" t="n">
        <v>0</v>
      </c>
      <c r="R136" s="24" t="n">
        <v>0</v>
      </c>
      <c r="S136" s="24" t="n">
        <v>0</v>
      </c>
      <c r="T136" s="24"/>
      <c r="V136" s="57"/>
    </row>
    <row r="137" s="1" customFormat="true" ht="72.75" hidden="false" customHeight="true" outlineLevel="0" collapsed="false">
      <c r="B137" s="62" t="str">
        <f aca="false">'1 lentelė'!$B136</f>
        <v>3.1.1.2</v>
      </c>
      <c r="C137" s="136" t="s">
        <v>1046</v>
      </c>
      <c r="D137" s="87" t="str">
        <f aca="false">'1 lentelė'!$D136</f>
        <v>Priemonė:  Mokyklų tinklo efektyvumo didinimas</v>
      </c>
      <c r="E137" s="62"/>
      <c r="F137" s="62"/>
      <c r="G137" s="62"/>
      <c r="H137" s="48" t="n">
        <f aca="false">SUM(H138:H140)</f>
        <v>1226029.76</v>
      </c>
      <c r="I137" s="48" t="n">
        <f aca="false">SUM(I138:I140)</f>
        <v>830529</v>
      </c>
      <c r="J137" s="48" t="n">
        <f aca="false">SUM(J138:J140)</f>
        <v>73280.65</v>
      </c>
      <c r="K137" s="48" t="n">
        <f aca="false">SUM(K138:K140)</f>
        <v>322220.11</v>
      </c>
      <c r="L137" s="48" t="n">
        <f aca="false">SUM(L138:L140)</f>
        <v>1226029.76</v>
      </c>
      <c r="M137" s="48" t="n">
        <f aca="false">SUM(M138:M140)</f>
        <v>830529</v>
      </c>
      <c r="N137" s="48" t="n">
        <f aca="false">SUM(N138:N140)</f>
        <v>73280.65</v>
      </c>
      <c r="O137" s="48" t="n">
        <f aca="false">SUM(O138:O140)</f>
        <v>322220.11</v>
      </c>
      <c r="P137" s="48" t="n">
        <f aca="false">SUM(P138:P140)</f>
        <v>611607.63</v>
      </c>
      <c r="Q137" s="48" t="n">
        <f aca="false">SUM(Q138:Q140)</f>
        <v>477856.35</v>
      </c>
      <c r="R137" s="48" t="n">
        <f aca="false">SUM(R138:R140)</f>
        <v>42163.24</v>
      </c>
      <c r="S137" s="48" t="n">
        <f aca="false">SUM(S138:S140)</f>
        <v>91588.04</v>
      </c>
      <c r="T137" s="32"/>
    </row>
    <row r="138" s="26" customFormat="true" ht="101.25" hidden="false" customHeight="true" outlineLevel="0" collapsed="false">
      <c r="B138" s="20" t="str">
        <f aca="false">'1 lentelė'!$B137</f>
        <v>3.1.1.2.1</v>
      </c>
      <c r="C138" s="20" t="str">
        <f aca="false">'1 lentelė'!$C137</f>
        <v>R097724-220000-3103</v>
      </c>
      <c r="D138" s="20" t="str">
        <f aca="false">'1 lentelė'!$D137</f>
        <v>Anykščių miesto A.Vienuolio progimnazijos modernizavimas (vidaus erdvių remontas ir aprūpinimas įranga) </v>
      </c>
      <c r="E138" s="20" t="str">
        <f aca="false">'1 lentelė'!$E137</f>
        <v>Anykščių rajono savivaldybės administracija</v>
      </c>
      <c r="F138" s="32" t="s">
        <v>42</v>
      </c>
      <c r="G138" s="63" t="s">
        <v>1018</v>
      </c>
      <c r="H138" s="24" t="n">
        <f aca="false">'1 lentelė'!$P137</f>
        <v>506137.67</v>
      </c>
      <c r="I138" s="24" t="n">
        <f aca="false">'1 lentelė'!$Q137</f>
        <v>276000</v>
      </c>
      <c r="J138" s="24" t="n">
        <f aca="false">'1 lentelė'!$R137</f>
        <v>24352</v>
      </c>
      <c r="K138" s="24" t="n">
        <f aca="false">'1 lentelė'!$S137</f>
        <v>205785.67</v>
      </c>
      <c r="L138" s="24" t="n">
        <v>506137.67</v>
      </c>
      <c r="M138" s="24" t="n">
        <v>276000</v>
      </c>
      <c r="N138" s="24" t="n">
        <v>24352</v>
      </c>
      <c r="O138" s="24" t="n">
        <f aca="false">L138-M138-N138</f>
        <v>205785.67</v>
      </c>
      <c r="P138" s="24" t="n">
        <f aca="false">Q138+R138+S138</f>
        <v>138242.4</v>
      </c>
      <c r="Q138" s="24" t="n">
        <v>109049.29</v>
      </c>
      <c r="R138" s="24" t="n">
        <v>9621.62</v>
      </c>
      <c r="S138" s="24" t="n">
        <v>19571.49</v>
      </c>
      <c r="T138" s="24"/>
      <c r="V138" s="57" t="n">
        <f aca="false">L138-M138-N138-O138</f>
        <v>0</v>
      </c>
    </row>
    <row r="139" s="26" customFormat="true" ht="99.75" hidden="false" customHeight="true" outlineLevel="0" collapsed="false">
      <c r="B139" s="20" t="str">
        <f aca="false">'1 lentelė'!$B138</f>
        <v>3.1.1.2.2</v>
      </c>
      <c r="C139" s="20" t="str">
        <f aca="false">'1 lentelė'!$C138</f>
        <v>R097724-220000-3104</v>
      </c>
      <c r="D139" s="20" t="str">
        <f aca="false">'1 lentelė'!$D138</f>
        <v>„Kūrybiškumą skatinančių edukacinių erdvių kūrimas Molėtų gimnazijos vidaus patalpose“ </v>
      </c>
      <c r="E139" s="20" t="str">
        <f aca="false">'1 lentelė'!$E138</f>
        <v>Molėtų rajono savivaldybės administracija</v>
      </c>
      <c r="F139" s="63" t="s">
        <v>43</v>
      </c>
      <c r="G139" s="63" t="s">
        <v>1018</v>
      </c>
      <c r="H139" s="24" t="n">
        <f aca="false">'1 lentelė'!$P138</f>
        <v>361401</v>
      </c>
      <c r="I139" s="24" t="n">
        <f aca="false">'1 lentelė'!$Q138</f>
        <v>282125</v>
      </c>
      <c r="J139" s="24" t="n">
        <f aca="false">'1 lentelė'!$R138</f>
        <v>24893</v>
      </c>
      <c r="K139" s="24" t="n">
        <f aca="false">'1 lentelė'!$S138</f>
        <v>54383</v>
      </c>
      <c r="L139" s="24" t="n">
        <v>361401</v>
      </c>
      <c r="M139" s="24" t="n">
        <v>282125</v>
      </c>
      <c r="N139" s="24" t="n">
        <v>24893</v>
      </c>
      <c r="O139" s="24" t="n">
        <v>54383</v>
      </c>
      <c r="P139" s="149" t="n">
        <v>163333</v>
      </c>
      <c r="Q139" s="25" t="n">
        <v>129905.48</v>
      </c>
      <c r="R139" s="25" t="n">
        <v>11462.07</v>
      </c>
      <c r="S139" s="149" t="n">
        <f aca="false">P139-Q139-R139</f>
        <v>21965.45</v>
      </c>
      <c r="T139" s="24"/>
      <c r="V139" s="57" t="n">
        <f aca="false">L139-M139-N139-O139</f>
        <v>0</v>
      </c>
    </row>
    <row r="140" s="26" customFormat="true" ht="78.75" hidden="false" customHeight="true" outlineLevel="0" collapsed="false">
      <c r="B140" s="20" t="str">
        <f aca="false">'1 lentelė'!$B139</f>
        <v>3.1.1.2.3</v>
      </c>
      <c r="C140" s="20" t="str">
        <f aca="false">'1 lentelė'!$C139</f>
        <v>R097724-220000-3105</v>
      </c>
      <c r="D140" s="20" t="str">
        <f aca="false">'1 lentelė'!$D139</f>
        <v>„Edukacinių erdvių kūrimas Ignalinos Česlovo Kudabos progimnazijoje“ </v>
      </c>
      <c r="E140" s="20" t="str">
        <f aca="false">'1 lentelė'!$E139</f>
        <v>Ignalinos rajono savivaldybės administracija</v>
      </c>
      <c r="F140" s="63" t="s">
        <v>43</v>
      </c>
      <c r="G140" s="63" t="s">
        <v>1018</v>
      </c>
      <c r="H140" s="24" t="n">
        <f aca="false">'1 lentelė'!$P139</f>
        <v>358491.09</v>
      </c>
      <c r="I140" s="24" t="n">
        <f aca="false">'1 lentelė'!$Q139</f>
        <v>272404</v>
      </c>
      <c r="J140" s="24" t="n">
        <f aca="false">'1 lentelė'!$R139</f>
        <v>24035.65</v>
      </c>
      <c r="K140" s="24" t="n">
        <f aca="false">'1 lentelė'!$S139</f>
        <v>62051.44</v>
      </c>
      <c r="L140" s="24" t="n">
        <v>358491.09</v>
      </c>
      <c r="M140" s="24" t="n">
        <v>272404</v>
      </c>
      <c r="N140" s="24" t="n">
        <v>24035.65</v>
      </c>
      <c r="O140" s="24" t="n">
        <f aca="false">L140-M140-N140</f>
        <v>62051.44</v>
      </c>
      <c r="P140" s="24" t="n">
        <v>310032.23</v>
      </c>
      <c r="Q140" s="24" t="n">
        <v>238901.58</v>
      </c>
      <c r="R140" s="24" t="n">
        <v>21079.55</v>
      </c>
      <c r="S140" s="24" t="n">
        <f aca="false">P140-Q140-R140</f>
        <v>50051.1</v>
      </c>
      <c r="T140" s="24"/>
      <c r="V140" s="57" t="n">
        <f aca="false">L140-M140-N140-O140</f>
        <v>0</v>
      </c>
    </row>
    <row r="141" s="1" customFormat="true" ht="65.25" hidden="false" customHeight="true" outlineLevel="0" collapsed="false">
      <c r="B141" s="47" t="str">
        <f aca="false">'1 lentelė'!$B140</f>
        <v>3.1.2</v>
      </c>
      <c r="C141" s="47"/>
      <c r="D141" s="47" t="str">
        <f aca="false">'1 lentelė'!$D140</f>
        <v>Uždavinys: Plėtoti neformalaus ugdymosi galimybes</v>
      </c>
      <c r="E141" s="47"/>
      <c r="F141" s="47"/>
      <c r="G141" s="47"/>
      <c r="H141" s="47"/>
      <c r="I141" s="47"/>
      <c r="J141" s="47"/>
      <c r="K141" s="47"/>
      <c r="L141" s="47"/>
      <c r="M141" s="47"/>
      <c r="N141" s="47"/>
      <c r="O141" s="47"/>
      <c r="P141" s="47"/>
      <c r="Q141" s="47"/>
      <c r="R141" s="47"/>
      <c r="S141" s="47"/>
      <c r="T141" s="17"/>
    </row>
    <row r="142" s="1" customFormat="true" ht="72.75" hidden="false" customHeight="true" outlineLevel="0" collapsed="false">
      <c r="B142" s="62" t="str">
        <f aca="false">'1 lentelė'!$B141</f>
        <v>3.1.2.1</v>
      </c>
      <c r="C142" s="136" t="s">
        <v>501</v>
      </c>
      <c r="D142" s="87" t="str">
        <f aca="false">'1 lentelė'!$D141</f>
        <v>Priemonė: Neformaliojo švietimo infrastruktūros tobulinimas</v>
      </c>
      <c r="E142" s="62"/>
      <c r="F142" s="62"/>
      <c r="G142" s="62"/>
      <c r="H142" s="48" t="n">
        <f aca="false">SUM(H143:H144)</f>
        <v>1666630.9</v>
      </c>
      <c r="I142" s="48" t="n">
        <f aca="false">SUM(I143:I144)</f>
        <v>1404711</v>
      </c>
      <c r="J142" s="48" t="n">
        <f aca="false">SUM(J143:J144)</f>
        <v>0</v>
      </c>
      <c r="K142" s="48" t="n">
        <f aca="false">SUM(K143:K144)</f>
        <v>261919.9</v>
      </c>
      <c r="L142" s="48" t="n">
        <f aca="false">SUM(L143:L144)</f>
        <v>1666630.9</v>
      </c>
      <c r="M142" s="48" t="n">
        <f aca="false">SUM(M143:M144)</f>
        <v>1404711</v>
      </c>
      <c r="N142" s="48" t="n">
        <f aca="false">SUM(N143:N144)</f>
        <v>0</v>
      </c>
      <c r="O142" s="48" t="n">
        <f aca="false">SUM(O143:O144)</f>
        <v>261919.9</v>
      </c>
      <c r="P142" s="48" t="n">
        <f aca="false">SUM(P143:P144)</f>
        <v>802748.69</v>
      </c>
      <c r="Q142" s="48" t="n">
        <f aca="false">SUM(Q143:Q144)</f>
        <v>716684.72</v>
      </c>
      <c r="R142" s="48" t="n">
        <f aca="false">SUM(R143:R144)</f>
        <v>0</v>
      </c>
      <c r="S142" s="48" t="n">
        <f aca="false">SUM(S143:S144)</f>
        <v>86063.97</v>
      </c>
      <c r="T142" s="32"/>
    </row>
    <row r="143" s="26" customFormat="true" ht="135.75" hidden="false" customHeight="true" outlineLevel="0" collapsed="false">
      <c r="B143" s="20" t="str">
        <f aca="false">'1 lentelė'!$B142</f>
        <v>3.1.2.1.1</v>
      </c>
      <c r="C143" s="20" t="str">
        <f aca="false">'1 lentelė'!$C142</f>
        <v>R097725-240000-3106</v>
      </c>
      <c r="D143" s="20" t="str">
        <f aca="false">'1 lentelė'!$D142</f>
        <v>Vaikų ir jaunimo neformalaus ugdymosi galimybių plėtra Anykščių kūno kultūros ir sporto centrui priklausančiuose A. Vienuolio progimnazijos patalpose </v>
      </c>
      <c r="E143" s="20" t="str">
        <f aca="false">'1 lentelė'!$E142</f>
        <v>Anykščių rajono savivaldybės administracija</v>
      </c>
      <c r="F143" s="32" t="s">
        <v>42</v>
      </c>
      <c r="G143" s="63" t="s">
        <v>1018</v>
      </c>
      <c r="H143" s="24" t="n">
        <f aca="false">'1 lentelė'!$P142</f>
        <v>320628</v>
      </c>
      <c r="I143" s="24" t="n">
        <f aca="false">'1 lentelė'!$Q142</f>
        <v>272533</v>
      </c>
      <c r="J143" s="24" t="n">
        <f aca="false">'1 lentelė'!$R142</f>
        <v>0</v>
      </c>
      <c r="K143" s="24" t="n">
        <f aca="false">'1 lentelė'!$S142</f>
        <v>48095</v>
      </c>
      <c r="L143" s="24" t="n">
        <v>320628</v>
      </c>
      <c r="M143" s="24" t="n">
        <v>272533</v>
      </c>
      <c r="N143" s="24" t="n">
        <v>0</v>
      </c>
      <c r="O143" s="24" t="n">
        <v>48095</v>
      </c>
      <c r="P143" s="24" t="n">
        <v>287549.39</v>
      </c>
      <c r="Q143" s="24" t="n">
        <v>251557.72</v>
      </c>
      <c r="R143" s="24" t="n">
        <v>0</v>
      </c>
      <c r="S143" s="24" t="n">
        <f aca="false">P143-Q143</f>
        <v>35991.67</v>
      </c>
      <c r="T143" s="24"/>
      <c r="V143" s="57" t="n">
        <f aca="false">L143-M143-N143-O143</f>
        <v>0</v>
      </c>
    </row>
    <row r="144" s="1" customFormat="true" ht="48" hidden="false" customHeight="true" outlineLevel="0" collapsed="false">
      <c r="B144" s="20" t="str">
        <f aca="false">'1 lentelė'!$B143</f>
        <v>3.1.2.1.2 </v>
      </c>
      <c r="C144" s="20" t="str">
        <f aca="false">'1 lentelė'!$C143</f>
        <v>R097725-243200-3107</v>
      </c>
      <c r="D144" s="20" t="str">
        <f aca="false">'1 lentelė'!$D143</f>
        <v>Zarasų sporto centro erdvių atnaujinimas</v>
      </c>
      <c r="E144" s="20" t="str">
        <f aca="false">'1 lentelė'!$E143</f>
        <v>Zarasų rajono savivaldybės administracija </v>
      </c>
      <c r="F144" s="32" t="s">
        <v>16</v>
      </c>
      <c r="G144" s="63" t="s">
        <v>1018</v>
      </c>
      <c r="H144" s="22" t="n">
        <f aca="false">'1 lentelė'!$P143</f>
        <v>1346002.9</v>
      </c>
      <c r="I144" s="22" t="n">
        <f aca="false">'1 lentelė'!$Q143</f>
        <v>1132178</v>
      </c>
      <c r="J144" s="22" t="n">
        <f aca="false">'1 lentelė'!$R143</f>
        <v>0</v>
      </c>
      <c r="K144" s="22" t="n">
        <f aca="false">'1 lentelė'!$S143</f>
        <v>213824.9</v>
      </c>
      <c r="L144" s="22" t="n">
        <v>1346002.9</v>
      </c>
      <c r="M144" s="22" t="n">
        <v>1132178</v>
      </c>
      <c r="N144" s="22" t="n">
        <v>0</v>
      </c>
      <c r="O144" s="22" t="n">
        <v>213824.9</v>
      </c>
      <c r="P144" s="22" t="n">
        <v>515199.3</v>
      </c>
      <c r="Q144" s="22" t="n">
        <v>465127</v>
      </c>
      <c r="R144" s="22" t="n">
        <v>0</v>
      </c>
      <c r="S144" s="22" t="n">
        <f aca="false">P144-Q144</f>
        <v>50072.3</v>
      </c>
      <c r="T144" s="22"/>
      <c r="V144" s="58" t="n">
        <f aca="false">L144-M144-N144-O144</f>
        <v>0</v>
      </c>
    </row>
    <row r="145" s="1" customFormat="true" ht="68.25" hidden="false" customHeight="true" outlineLevel="0" collapsed="false">
      <c r="B145" s="50" t="str">
        <f aca="false">'1 lentelė'!$B144</f>
        <v>3.2 </v>
      </c>
      <c r="C145" s="50"/>
      <c r="D145" s="50" t="str">
        <f aca="false">'1 lentelė'!$D144</f>
        <v>Tikslas: Viešųjų paslaugų prieinamumo didinimas</v>
      </c>
      <c r="E145" s="50"/>
      <c r="F145" s="50"/>
      <c r="G145" s="50"/>
      <c r="H145" s="50"/>
      <c r="I145" s="50"/>
      <c r="J145" s="50"/>
      <c r="K145" s="50"/>
      <c r="L145" s="50"/>
      <c r="M145" s="50"/>
      <c r="N145" s="50"/>
      <c r="O145" s="50"/>
      <c r="P145" s="50"/>
      <c r="Q145" s="50"/>
      <c r="R145" s="50"/>
      <c r="S145" s="50"/>
      <c r="T145" s="15"/>
    </row>
    <row r="146" s="1" customFormat="true" ht="78.75" hidden="false" customHeight="true" outlineLevel="0" collapsed="false">
      <c r="B146" s="47" t="str">
        <f aca="false">'1 lentelė'!$B145</f>
        <v>3.2.1</v>
      </c>
      <c r="C146" s="47"/>
      <c r="D146" s="47" t="str">
        <f aca="false">'1 lentelė'!$D145</f>
        <v>Uždavinys: Užtikrinti kokybišką ir prieinamą sveikatos priežiūrą</v>
      </c>
      <c r="E146" s="47"/>
      <c r="F146" s="47"/>
      <c r="G146" s="47"/>
      <c r="H146" s="47"/>
      <c r="I146" s="47"/>
      <c r="J146" s="47"/>
      <c r="K146" s="47"/>
      <c r="L146" s="47"/>
      <c r="M146" s="47"/>
      <c r="N146" s="47"/>
      <c r="O146" s="47"/>
      <c r="P146" s="47"/>
      <c r="Q146" s="47"/>
      <c r="R146" s="47"/>
      <c r="S146" s="47"/>
      <c r="T146" s="17"/>
    </row>
    <row r="147" s="1" customFormat="true" ht="126.75" hidden="false" customHeight="true" outlineLevel="0" collapsed="false">
      <c r="B147" s="62" t="str">
        <f aca="false">'1 lentelė'!$B146</f>
        <v>3.2.1.1</v>
      </c>
      <c r="C147" s="136" t="s">
        <v>517</v>
      </c>
      <c r="D147" s="87" t="str">
        <f aca="false">'1 lentelė'!$D146</f>
        <v>Priemonė: Pirminės asmens ir visuomenės sveikatos priežiūros veiklos efektyvumo didinimas</v>
      </c>
      <c r="E147" s="62"/>
      <c r="F147" s="62"/>
      <c r="G147" s="62"/>
      <c r="H147" s="48" t="n">
        <f aca="false">SUM(H148:H156)</f>
        <v>1285055.21</v>
      </c>
      <c r="I147" s="48" t="n">
        <f aca="false">SUM(I148:I156)</f>
        <v>1091409.42</v>
      </c>
      <c r="J147" s="48" t="n">
        <f aca="false">SUM(J148:J156)</f>
        <v>93245.64</v>
      </c>
      <c r="K147" s="48" t="n">
        <f aca="false">SUM(K148:K156)</f>
        <v>100400.15</v>
      </c>
      <c r="L147" s="48" t="n">
        <f aca="false">SUM(L148:L156)</f>
        <v>1263007.22</v>
      </c>
      <c r="M147" s="48" t="n">
        <f aca="false">SUM(M148:M156)</f>
        <v>1072663.86</v>
      </c>
      <c r="N147" s="48" t="n">
        <f aca="false">SUM(N148:N156)</f>
        <v>91576.64</v>
      </c>
      <c r="O147" s="48" t="n">
        <f aca="false">SUM(O148:O156)</f>
        <v>98766.72</v>
      </c>
      <c r="P147" s="48" t="n">
        <f aca="false">SUM(P148:P156)</f>
        <v>785407.97</v>
      </c>
      <c r="Q147" s="48" t="n">
        <f aca="false">SUM(Q148:Q156)</f>
        <v>669811.12</v>
      </c>
      <c r="R147" s="48" t="n">
        <f aca="false">SUM(R148:R156)</f>
        <v>56064.85</v>
      </c>
      <c r="S147" s="48" t="n">
        <f aca="false">SUM(S148:S156)</f>
        <v>59532</v>
      </c>
      <c r="T147" s="48"/>
    </row>
    <row r="148" s="26" customFormat="true" ht="148.5" hidden="false" customHeight="true" outlineLevel="0" collapsed="false">
      <c r="B148" s="20" t="str">
        <f aca="false">'1 lentelė'!$B147</f>
        <v>3.2.1.1.1</v>
      </c>
      <c r="C148" s="20" t="str">
        <f aca="false">'1 lentelė'!$C147</f>
        <v>R096609-270000-3236</v>
      </c>
      <c r="D148" s="20" t="str">
        <f aca="false">'1 lentelė'!$D147</f>
        <v>Anykščių rajono savivaldybės gyventojų sveikatos stiprinimas gerinant pirminės sveikatos priežiūros paslaugų prieinamumą ir kokybę</v>
      </c>
      <c r="E148" s="20" t="str">
        <f aca="false">'1 lentelė'!$E147</f>
        <v>VšĮ Anykščių rajono savivaldybės pirminės sveikatos priežiūros centras</v>
      </c>
      <c r="F148" s="63" t="s">
        <v>43</v>
      </c>
      <c r="G148" s="63" t="s">
        <v>1018</v>
      </c>
      <c r="H148" s="24" t="n">
        <f aca="false">'1 lentelė'!$P147</f>
        <v>244033.66</v>
      </c>
      <c r="I148" s="24" t="n">
        <f aca="false">'1 lentelė'!$Q147</f>
        <v>207428.61</v>
      </c>
      <c r="J148" s="24" t="n">
        <f aca="false">'1 lentelė'!$R147</f>
        <v>18302.52</v>
      </c>
      <c r="K148" s="24" t="n">
        <f aca="false">'1 lentelė'!$S147</f>
        <v>18302.53</v>
      </c>
      <c r="L148" s="24" t="n">
        <v>244033.66</v>
      </c>
      <c r="M148" s="24" t="n">
        <v>207428.61</v>
      </c>
      <c r="N148" s="24" t="n">
        <v>18302.52</v>
      </c>
      <c r="O148" s="24" t="n">
        <f aca="false">L148-M148-N148</f>
        <v>18302.53</v>
      </c>
      <c r="P148" s="149" t="n">
        <v>243618.41</v>
      </c>
      <c r="Q148" s="24" t="n">
        <v>207075.65</v>
      </c>
      <c r="R148" s="24" t="n">
        <v>18271.38</v>
      </c>
      <c r="S148" s="149" t="n">
        <f aca="false">P148-Q148-R148</f>
        <v>18271.38</v>
      </c>
      <c r="T148" s="79"/>
      <c r="V148" s="57" t="n">
        <f aca="false">L148-M148-N148-O148</f>
        <v>0</v>
      </c>
      <c r="W148" s="57" t="n">
        <v>0</v>
      </c>
      <c r="X148" s="57" t="s">
        <v>1047</v>
      </c>
      <c r="Y148" s="57" t="n">
        <v>0</v>
      </c>
      <c r="Z148" s="57" t="s">
        <v>1040</v>
      </c>
    </row>
    <row r="149" s="26" customFormat="true" ht="81.75" hidden="false" customHeight="true" outlineLevel="0" collapsed="false">
      <c r="B149" s="20" t="str">
        <f aca="false">'1 lentelė'!$B148</f>
        <v>3.2.1.1.2</v>
      </c>
      <c r="C149" s="20" t="str">
        <f aca="false">'1 lentelė'!$C148</f>
        <v>R096609-270000-3237</v>
      </c>
      <c r="D149" s="20" t="str">
        <f aca="false">'1 lentelė'!$D148</f>
        <v>Pirminės sveikatos paslaugų gerinimas VšĮ Ignalinos rajono poliklinikoje</v>
      </c>
      <c r="E149" s="20" t="str">
        <f aca="false">'1 lentelė'!$E148</f>
        <v>VšĮ Ignalinos rajono poliklinika</v>
      </c>
      <c r="F149" s="63" t="s">
        <v>43</v>
      </c>
      <c r="G149" s="63" t="s">
        <v>1018</v>
      </c>
      <c r="H149" s="24" t="n">
        <f aca="false">I149+J149+K149</f>
        <v>106554.33</v>
      </c>
      <c r="I149" s="24" t="n">
        <f aca="false">'1 lentelė'!$Q148</f>
        <v>90571.18</v>
      </c>
      <c r="J149" s="24" t="n">
        <f aca="false">'1 lentelė'!$R148</f>
        <v>7409.66</v>
      </c>
      <c r="K149" s="24" t="n">
        <f aca="false">'1 lentelė'!$S148</f>
        <v>8573.49000000001</v>
      </c>
      <c r="L149" s="24" t="n">
        <v>106554.33</v>
      </c>
      <c r="M149" s="24" t="n">
        <v>90571.18</v>
      </c>
      <c r="N149" s="24" t="n">
        <v>7409.66</v>
      </c>
      <c r="O149" s="24" t="n">
        <f aca="false">L149-M149-N149</f>
        <v>8573.48999999999</v>
      </c>
      <c r="P149" s="160" t="n">
        <v>103014.25</v>
      </c>
      <c r="Q149" s="160" t="n">
        <v>87562.11</v>
      </c>
      <c r="R149" s="161" t="n">
        <v>7163.49</v>
      </c>
      <c r="S149" s="160" t="n">
        <f aca="false">P149-Q149-R149</f>
        <v>8288.65</v>
      </c>
      <c r="T149" s="79"/>
      <c r="V149" s="57" t="n">
        <f aca="false">L149-M149-N149-O149</f>
        <v>0</v>
      </c>
      <c r="W149" s="57" t="n">
        <v>8573.49</v>
      </c>
      <c r="X149" s="57"/>
      <c r="Y149" s="57" t="n">
        <v>0</v>
      </c>
      <c r="Z149" s="57"/>
    </row>
    <row r="150" s="26" customFormat="true" ht="111.75" hidden="false" customHeight="true" outlineLevel="0" collapsed="false">
      <c r="B150" s="20" t="str">
        <f aca="false">'1 lentelė'!$B149</f>
        <v>3.2.1.1.3</v>
      </c>
      <c r="C150" s="20" t="str">
        <f aca="false">'1 lentelė'!$C149</f>
        <v>R096609-270000-3238</v>
      </c>
      <c r="D150" s="20" t="str">
        <f aca="false">'1 lentelė'!$D149</f>
        <v>UAB „Ignalinos sveikatos centras“ pirminės asmens sveikatos priežiūros paslaugų teikimo efektyvumo didinimas</v>
      </c>
      <c r="E150" s="20" t="str">
        <f aca="false">'1 lentelė'!$E149</f>
        <v>UAB Ignalinos sveikatos centras</v>
      </c>
      <c r="F150" s="63" t="s">
        <v>43</v>
      </c>
      <c r="G150" s="63" t="s">
        <v>1019</v>
      </c>
      <c r="H150" s="24" t="n">
        <f aca="false">'1 lentelė'!P149</f>
        <v>86991.45</v>
      </c>
      <c r="I150" s="24" t="n">
        <f aca="false">'1 lentelė'!$Q149</f>
        <v>73942.73</v>
      </c>
      <c r="J150" s="24" t="n">
        <f aca="false">'1 lentelė'!$R149</f>
        <v>6524.36</v>
      </c>
      <c r="K150" s="24" t="n">
        <f aca="false">'1 lentelė'!$S149</f>
        <v>6524.36</v>
      </c>
      <c r="L150" s="24" t="n">
        <v>86991.46</v>
      </c>
      <c r="M150" s="24" t="n">
        <v>73942.74</v>
      </c>
      <c r="N150" s="24" t="n">
        <v>6524.36</v>
      </c>
      <c r="O150" s="24" t="n">
        <f aca="false">Y150</f>
        <v>6524.36</v>
      </c>
      <c r="P150" s="149" t="n">
        <v>86991.45</v>
      </c>
      <c r="Q150" s="24" t="n">
        <v>73942.73</v>
      </c>
      <c r="R150" s="24" t="n">
        <v>6524.36</v>
      </c>
      <c r="S150" s="149" t="n">
        <f aca="false">P150-Q150-R150</f>
        <v>6524.36</v>
      </c>
      <c r="T150" s="24" t="s">
        <v>1048</v>
      </c>
      <c r="V150" s="57" t="n">
        <f aca="false">L150-M150-N150-O150</f>
        <v>0</v>
      </c>
      <c r="W150" s="57" t="n">
        <v>0</v>
      </c>
      <c r="X150" s="57"/>
      <c r="Y150" s="57" t="n">
        <v>6524.36</v>
      </c>
      <c r="Z150" s="57"/>
    </row>
    <row r="151" s="26" customFormat="true" ht="122.25" hidden="false" customHeight="true" outlineLevel="0" collapsed="false">
      <c r="B151" s="20" t="str">
        <f aca="false">'1 lentelė'!$B150</f>
        <v>3.2.1.1.4</v>
      </c>
      <c r="C151" s="20" t="str">
        <f aca="false">'1 lentelė'!$C150</f>
        <v>R096609-270000-3239</v>
      </c>
      <c r="D151" s="20" t="str">
        <f aca="false">'1 lentelė'!$D150</f>
        <v>Molėtų r. pirminės sveikatos priežiūros centro veiklos efektyvumo didinimas</v>
      </c>
      <c r="E151" s="20" t="str">
        <f aca="false">'1 lentelė'!$E150</f>
        <v>Pareiškėjas Molėtų rajono savivaldybės administracija, partneris VšĮ Molėtų rajono pirminės sveikatos priežiūros centras</v>
      </c>
      <c r="F151" s="63" t="s">
        <v>43</v>
      </c>
      <c r="G151" s="63" t="s">
        <v>1018</v>
      </c>
      <c r="H151" s="24" t="n">
        <f aca="false">'1 lentelė'!$P150</f>
        <v>180196.81</v>
      </c>
      <c r="I151" s="24" t="n">
        <f aca="false">'1 lentelė'!$Q150</f>
        <v>153167.29</v>
      </c>
      <c r="J151" s="24" t="n">
        <f aca="false">'1 lentelė'!$R150</f>
        <v>13514.75</v>
      </c>
      <c r="K151" s="24" t="n">
        <f aca="false">'1 lentelė'!$S150</f>
        <v>13514.77</v>
      </c>
      <c r="L151" s="24" t="n">
        <v>180196.81</v>
      </c>
      <c r="M151" s="24" t="n">
        <v>153167.29</v>
      </c>
      <c r="N151" s="24" t="n">
        <v>13514.75</v>
      </c>
      <c r="O151" s="24" t="n">
        <v>13514.77</v>
      </c>
      <c r="P151" s="24" t="n">
        <v>50316.42</v>
      </c>
      <c r="Q151" s="24" t="n">
        <v>43802.74</v>
      </c>
      <c r="R151" s="24" t="n">
        <v>3864.95</v>
      </c>
      <c r="S151" s="24" t="n">
        <f aca="false">P151-Q151-R151</f>
        <v>2648.73</v>
      </c>
      <c r="T151" s="79"/>
      <c r="V151" s="57" t="n">
        <f aca="false">L151-M151-N151-O151</f>
        <v>0</v>
      </c>
      <c r="W151" s="57" t="n">
        <v>0</v>
      </c>
      <c r="X151" s="57"/>
      <c r="Y151" s="57" t="n">
        <v>0</v>
      </c>
      <c r="Z151" s="57"/>
    </row>
    <row r="152" s="26" customFormat="true" ht="89.25" hidden="false" customHeight="true" outlineLevel="0" collapsed="false">
      <c r="B152" s="20" t="str">
        <f aca="false">'1 lentelė'!$B151</f>
        <v>3.2.1.1.5</v>
      </c>
      <c r="C152" s="20" t="str">
        <f aca="false">'1 lentelė'!$C151</f>
        <v>R096609-270000-3240</v>
      </c>
      <c r="D152" s="20" t="str">
        <f aca="false">'1 lentelė'!$D151</f>
        <v>Pirminės asmens sveikatos priežiūros veiklos efektyvumo didinimas Utenos rajone</v>
      </c>
      <c r="E152" s="20" t="str">
        <f aca="false">'1 lentelė'!$E151</f>
        <v>VšĮ Utenos pirminės sveikatos priežiūros centras</v>
      </c>
      <c r="F152" s="63" t="s">
        <v>43</v>
      </c>
      <c r="G152" s="63" t="s">
        <v>1018</v>
      </c>
      <c r="H152" s="24" t="n">
        <f aca="false">'1 lentelė'!$P151</f>
        <v>294117.65</v>
      </c>
      <c r="I152" s="24" t="n">
        <f aca="false">'1 lentelė'!$Q151</f>
        <v>250000</v>
      </c>
      <c r="J152" s="24" t="n">
        <f aca="false">'1 lentelė'!$R151</f>
        <v>22058.82</v>
      </c>
      <c r="K152" s="24" t="n">
        <f aca="false">'1 lentelė'!$S151</f>
        <v>22058.83</v>
      </c>
      <c r="L152" s="24" t="n">
        <v>294117.65</v>
      </c>
      <c r="M152" s="24" t="n">
        <v>250000</v>
      </c>
      <c r="N152" s="24" t="n">
        <v>22058.82</v>
      </c>
      <c r="O152" s="24" t="n">
        <v>22058.83</v>
      </c>
      <c r="P152" s="24" t="n">
        <v>54435.71</v>
      </c>
      <c r="Q152" s="24" t="n">
        <v>46270.35</v>
      </c>
      <c r="R152" s="24" t="n">
        <v>4082.68</v>
      </c>
      <c r="S152" s="24" t="n">
        <f aca="false">P152-Q152-R152</f>
        <v>4082.68</v>
      </c>
      <c r="T152" s="79"/>
      <c r="V152" s="57" t="n">
        <f aca="false">L152-M152-N152-O152</f>
        <v>0</v>
      </c>
      <c r="W152" s="57" t="n">
        <v>0</v>
      </c>
      <c r="X152" s="57"/>
      <c r="Y152" s="57" t="n">
        <v>0</v>
      </c>
      <c r="Z152" s="57"/>
    </row>
    <row r="153" s="26" customFormat="true" ht="63" hidden="false" customHeight="true" outlineLevel="0" collapsed="false">
      <c r="B153" s="20" t="str">
        <f aca="false">'1 lentelė'!$B152</f>
        <v>3.2.1.1.6</v>
      </c>
      <c r="C153" s="20" t="str">
        <f aca="false">'1 lentelė'!$C152</f>
        <v>R096609-270000-3241</v>
      </c>
      <c r="D153" s="20" t="str">
        <f aca="false">'1 lentelė'!$D152</f>
        <v>UAB "Dilina" teikiamų paslaugų efektyvumo didinimas</v>
      </c>
      <c r="E153" s="20" t="str">
        <f aca="false">'1 lentelė'!$E152</f>
        <v>UAB "Dilina"</v>
      </c>
      <c r="F153" s="63" t="s">
        <v>43</v>
      </c>
      <c r="G153" s="63" t="s">
        <v>1019</v>
      </c>
      <c r="H153" s="24" t="n">
        <f aca="false">'1 lentelė'!$P152</f>
        <v>34024.2</v>
      </c>
      <c r="I153" s="24" t="n">
        <f aca="false">'1 lentelė'!$Q152</f>
        <v>28033.57</v>
      </c>
      <c r="J153" s="24" t="n">
        <f aca="false">'1 lentelė'!$R152</f>
        <v>0</v>
      </c>
      <c r="K153" s="24" t="n">
        <f aca="false">'1 lentelė'!$S152</f>
        <v>5990.63</v>
      </c>
      <c r="L153" s="24" t="n">
        <v>34226.2</v>
      </c>
      <c r="M153" s="24" t="n">
        <v>28200</v>
      </c>
      <c r="N153" s="24" t="n">
        <v>0</v>
      </c>
      <c r="O153" s="24" t="n">
        <f aca="false">Y153</f>
        <v>6026.2</v>
      </c>
      <c r="P153" s="24" t="n">
        <f aca="false">Q153+R153+S153</f>
        <v>34024.2</v>
      </c>
      <c r="Q153" s="24" t="n">
        <v>28033.57</v>
      </c>
      <c r="R153" s="24" t="n">
        <v>0</v>
      </c>
      <c r="S153" s="24" t="n">
        <v>5990.63</v>
      </c>
      <c r="T153" s="24" t="s">
        <v>1049</v>
      </c>
      <c r="V153" s="57" t="n">
        <f aca="false">L153-M153-N153-O153</f>
        <v>0</v>
      </c>
      <c r="W153" s="57" t="n">
        <v>0</v>
      </c>
      <c r="X153" s="57"/>
      <c r="Y153" s="57" t="n">
        <v>6026.2</v>
      </c>
      <c r="Z153" s="57"/>
    </row>
    <row r="154" s="26" customFormat="true" ht="114" hidden="false" customHeight="true" outlineLevel="0" collapsed="false">
      <c r="B154" s="20" t="str">
        <f aca="false">'1 lentelė'!$B153</f>
        <v>3.2.1.1.7</v>
      </c>
      <c r="C154" s="20" t="str">
        <f aca="false">'1 lentelė'!$C153</f>
        <v>R096609-270000-3242</v>
      </c>
      <c r="D154" s="20" t="str">
        <f aca="false">'1 lentelė'!$D153</f>
        <v>Pirminės asmens sveikatos priežiūros paslaugų kokybės ir prieinamumo gerinimas Zarasų rajono savivaldybėje</v>
      </c>
      <c r="E154" s="20" t="str">
        <f aca="false">'1 lentelė'!$E153</f>
        <v>Zarasų rajono savivaldybės VšĮ Zarasų pirminės sveikatos priežiūros centras</v>
      </c>
      <c r="F154" s="63" t="s">
        <v>43</v>
      </c>
      <c r="G154" s="63" t="s">
        <v>1018</v>
      </c>
      <c r="H154" s="24" t="n">
        <f aca="false">'1 lentelė'!$P153</f>
        <v>153580</v>
      </c>
      <c r="I154" s="24" t="n">
        <f aca="false">'1 lentelė'!$Q153</f>
        <v>130543</v>
      </c>
      <c r="J154" s="24" t="n">
        <f aca="false">'1 lentelė'!$R153</f>
        <v>11518.5</v>
      </c>
      <c r="K154" s="24" t="n">
        <f aca="false">'1 lentelė'!$S153</f>
        <v>11518.5</v>
      </c>
      <c r="L154" s="24" t="n">
        <v>153580</v>
      </c>
      <c r="M154" s="24" t="n">
        <v>130543</v>
      </c>
      <c r="N154" s="24" t="n">
        <v>11518.5</v>
      </c>
      <c r="O154" s="24" t="n">
        <f aca="false">W154</f>
        <v>11518.5</v>
      </c>
      <c r="P154" s="24" t="n">
        <v>103203.19</v>
      </c>
      <c r="Q154" s="24" t="n">
        <v>87722.71</v>
      </c>
      <c r="R154" s="24" t="n">
        <v>7740.24</v>
      </c>
      <c r="S154" s="24" t="n">
        <f aca="false">P154-Q154-R154</f>
        <v>7740.24</v>
      </c>
      <c r="T154" s="24"/>
      <c r="V154" s="57" t="n">
        <f aca="false">L154-M154-N154-O154</f>
        <v>0</v>
      </c>
      <c r="W154" s="57" t="n">
        <v>11518.5</v>
      </c>
      <c r="X154" s="57"/>
      <c r="Y154" s="57" t="n">
        <v>0</v>
      </c>
      <c r="Z154" s="57"/>
    </row>
    <row r="155" s="26" customFormat="true" ht="125.25" hidden="false" customHeight="true" outlineLevel="0" collapsed="false">
      <c r="B155" s="20" t="str">
        <f aca="false">'1 lentelė'!$B154</f>
        <v>3.2.1.1.8</v>
      </c>
      <c r="C155" s="20" t="str">
        <f aca="false">'1 lentelė'!$C154</f>
        <v>R096609-270000-3243</v>
      </c>
      <c r="D155" s="20" t="str">
        <f aca="false">'1 lentelė'!$D154</f>
        <v>Pirminės asmens sveikatos priežiūros veiklos efektyvumo didinimas VšĮ Visagino  pirminės sveikatos priežiūros centre</v>
      </c>
      <c r="E155" s="20" t="str">
        <f aca="false">'1 lentelė'!$E154</f>
        <v>VšĮ Visagino pirminės sveikatos priežiūros centras</v>
      </c>
      <c r="F155" s="63" t="s">
        <v>43</v>
      </c>
      <c r="G155" s="63" t="s">
        <v>1018</v>
      </c>
      <c r="H155" s="24" t="n">
        <f aca="false">'1 lentelė'!$P154</f>
        <v>163307.11</v>
      </c>
      <c r="I155" s="24" t="n">
        <f aca="false">'1 lentelė'!$Q154</f>
        <v>138811.04</v>
      </c>
      <c r="J155" s="24" t="n">
        <f aca="false">'1 lentelė'!$R154</f>
        <v>12248.03</v>
      </c>
      <c r="K155" s="24" t="n">
        <f aca="false">'1 lentelė'!$S154</f>
        <v>12248.04</v>
      </c>
      <c r="L155" s="24" t="n">
        <v>163307.11</v>
      </c>
      <c r="M155" s="24" t="n">
        <v>138811.04</v>
      </c>
      <c r="N155" s="24" t="n">
        <v>12248.03</v>
      </c>
      <c r="O155" s="24" t="n">
        <f aca="false">W155</f>
        <v>12248.04</v>
      </c>
      <c r="P155" s="24" t="n">
        <v>109804.34</v>
      </c>
      <c r="Q155" s="24" t="n">
        <v>95401.26</v>
      </c>
      <c r="R155" s="24" t="n">
        <v>8417.75</v>
      </c>
      <c r="S155" s="24" t="n">
        <f aca="false">P155-Q155-R155</f>
        <v>5985.33</v>
      </c>
      <c r="T155" s="24"/>
      <c r="V155" s="57" t="n">
        <f aca="false">L155-M155-N155-O155</f>
        <v>0</v>
      </c>
      <c r="W155" s="57" t="n">
        <v>12248.04</v>
      </c>
      <c r="X155" s="57"/>
      <c r="Y155" s="57" t="n">
        <v>0</v>
      </c>
      <c r="Z155" s="57"/>
    </row>
    <row r="156" s="26" customFormat="true" ht="90" hidden="false" customHeight="true" outlineLevel="0" collapsed="false">
      <c r="B156" s="20" t="str">
        <f aca="false">'1 lentelė'!$B155</f>
        <v>3.2.1.1.9</v>
      </c>
      <c r="C156" s="20" t="str">
        <f aca="false">'1 lentelė'!$C155</f>
        <v>R096609-270000-3244</v>
      </c>
      <c r="D156" s="20" t="str">
        <f aca="false">'1 lentelė'!$D155</f>
        <v>Asmens sveikatos priežiūros  kokybės gerinimas Utenos rajono gyventojams</v>
      </c>
      <c r="E156" s="20" t="str">
        <f aca="false">'1 lentelė'!$E155</f>
        <v>UAB šeimos klinika "Hiperika"</v>
      </c>
      <c r="F156" s="63" t="s">
        <v>43</v>
      </c>
      <c r="G156" s="63"/>
      <c r="H156" s="24" t="n">
        <f aca="false">'1 lentelė'!$P155</f>
        <v>22250</v>
      </c>
      <c r="I156" s="24" t="n">
        <f aca="false">'1 lentelė'!$Q155</f>
        <v>18912</v>
      </c>
      <c r="J156" s="24" t="n">
        <f aca="false">'1 lentelė'!$R155</f>
        <v>1669</v>
      </c>
      <c r="K156" s="24" t="n">
        <f aca="false">'1 lentelė'!$S155</f>
        <v>1669</v>
      </c>
      <c r="L156" s="24" t="n">
        <v>0</v>
      </c>
      <c r="M156" s="24" t="n">
        <v>0</v>
      </c>
      <c r="N156" s="24" t="n">
        <v>0</v>
      </c>
      <c r="O156" s="24" t="n">
        <v>0</v>
      </c>
      <c r="P156" s="150" t="n">
        <v>0</v>
      </c>
      <c r="Q156" s="24" t="n">
        <v>0</v>
      </c>
      <c r="R156" s="24" t="n">
        <v>0</v>
      </c>
      <c r="S156" s="150" t="n">
        <f aca="false">P156-Q156-R156</f>
        <v>0</v>
      </c>
      <c r="T156" s="24"/>
      <c r="V156" s="57"/>
      <c r="W156" s="57"/>
      <c r="X156" s="57"/>
      <c r="Y156" s="57"/>
      <c r="Z156" s="57"/>
    </row>
    <row r="157" s="26" customFormat="true" ht="161.25" hidden="false" customHeight="true" outlineLevel="0" collapsed="false">
      <c r="B157" s="62" t="str">
        <f aca="false">'1 lentelė'!$B156</f>
        <v>3.2.1.2</v>
      </c>
      <c r="C157" s="136" t="s">
        <v>557</v>
      </c>
      <c r="D157" s="87" t="str">
        <f aca="false">'1 lentelė'!$D156</f>
        <v>Priemonė: Priemonių, gerinančių ambulatorinių sveikatos priežiūros paslaugų prieinamumą tuberkulioze sergantiems asmenims, įgyvendinimas</v>
      </c>
      <c r="E157" s="62"/>
      <c r="F157" s="62"/>
      <c r="G157" s="62"/>
      <c r="H157" s="48" t="n">
        <f aca="false">SUM(H158:H163)</f>
        <v>41354.43</v>
      </c>
      <c r="I157" s="48" t="n">
        <f aca="false">SUM(I158:I163)</f>
        <v>35150.64</v>
      </c>
      <c r="J157" s="48" t="n">
        <f aca="false">SUM(J158:J163)</f>
        <v>3100.69</v>
      </c>
      <c r="K157" s="48" t="n">
        <f aca="false">SUM(K158:K163)</f>
        <v>3103.1</v>
      </c>
      <c r="L157" s="48" t="n">
        <f aca="false">SUM(L158:L163)</f>
        <v>41354.43</v>
      </c>
      <c r="M157" s="48" t="n">
        <f aca="false">SUM(M158:M163)</f>
        <v>35150.64</v>
      </c>
      <c r="N157" s="48" t="n">
        <f aca="false">SUM(N158:N163)</f>
        <v>3100.69</v>
      </c>
      <c r="O157" s="48" t="n">
        <f aca="false">SUM(O158:O163)</f>
        <v>3103.1</v>
      </c>
      <c r="P157" s="48" t="n">
        <f aca="false">SUM(P158:P163)</f>
        <v>9251.44</v>
      </c>
      <c r="Q157" s="48" t="n">
        <f aca="false">SUM(Q158:Q163)</f>
        <v>8115.73</v>
      </c>
      <c r="R157" s="48" t="n">
        <f aca="false">SUM(R158:R163)</f>
        <v>715.9</v>
      </c>
      <c r="S157" s="48" t="n">
        <f aca="false">SUM(S158:S163)</f>
        <v>419.81</v>
      </c>
      <c r="T157" s="32"/>
    </row>
    <row r="158" s="26" customFormat="true" ht="63.75" hidden="false" customHeight="true" outlineLevel="0" collapsed="false">
      <c r="B158" s="20" t="str">
        <f aca="false">'1 lentelė'!$B157</f>
        <v>3.2.1.2.1</v>
      </c>
      <c r="C158" s="20" t="str">
        <f aca="false">'1 lentelė'!$C157</f>
        <v>R096615-470000-3201</v>
      </c>
      <c r="D158" s="20" t="str">
        <f aca="false">'1 lentelė'!$D157</f>
        <v>Tuberkuliozės gydymo skatinimas Anykščių rajono
savivaldybėje</v>
      </c>
      <c r="E158" s="20" t="str">
        <f aca="false">'1 lentelė'!$E157</f>
        <v>Anykščių rajono savivaldybės administracija</v>
      </c>
      <c r="F158" s="63" t="s">
        <v>43</v>
      </c>
      <c r="G158" s="63" t="s">
        <v>1018</v>
      </c>
      <c r="H158" s="24" t="n">
        <f aca="false">'1 lentelė'!$P157</f>
        <v>13180</v>
      </c>
      <c r="I158" s="24" t="n">
        <f aca="false">'1 lentelė'!$Q157</f>
        <v>11202</v>
      </c>
      <c r="J158" s="24" t="n">
        <f aca="false">'1 lentelė'!$R157</f>
        <v>988</v>
      </c>
      <c r="K158" s="24" t="n">
        <f aca="false">'1 lentelė'!$S157</f>
        <v>990</v>
      </c>
      <c r="L158" s="24" t="n">
        <v>13180</v>
      </c>
      <c r="M158" s="24" t="n">
        <v>11202</v>
      </c>
      <c r="N158" s="24" t="n">
        <v>988</v>
      </c>
      <c r="O158" s="24" t="n">
        <v>990</v>
      </c>
      <c r="P158" s="24" t="n">
        <v>5793.33</v>
      </c>
      <c r="Q158" s="25" t="n">
        <v>5176.32</v>
      </c>
      <c r="R158" s="24" t="n">
        <v>456.55</v>
      </c>
      <c r="S158" s="24" t="n">
        <f aca="false">P158-Q158-R158</f>
        <v>160.46</v>
      </c>
      <c r="T158" s="24"/>
      <c r="V158" s="57" t="n">
        <f aca="false">L158-M158-N158-O158</f>
        <v>0</v>
      </c>
      <c r="W158" s="57"/>
      <c r="X158" s="57"/>
      <c r="Y158" s="57"/>
    </row>
    <row r="159" s="26" customFormat="true" ht="66" hidden="false" customHeight="true" outlineLevel="0" collapsed="false">
      <c r="B159" s="20" t="str">
        <f aca="false">'1 lentelė'!$B158</f>
        <v>3.2.1.2.2</v>
      </c>
      <c r="C159" s="20" t="str">
        <f aca="false">'1 lentelė'!$C158</f>
        <v>R096615-470000-3202</v>
      </c>
      <c r="D159" s="20" t="str">
        <f aca="false">'1 lentelė'!$D158</f>
        <v>Sergamumo ir mirtingumo mažinimas nuo tuberkuliozės Ignalinos rajone</v>
      </c>
      <c r="E159" s="20" t="str">
        <f aca="false">'1 lentelė'!$E158</f>
        <v>Ignalinos rajono poliklinika</v>
      </c>
      <c r="F159" s="63" t="s">
        <v>43</v>
      </c>
      <c r="G159" s="63" t="s">
        <v>1018</v>
      </c>
      <c r="H159" s="24" t="n">
        <f aca="false">'1 lentelė'!$P158</f>
        <v>6134.93</v>
      </c>
      <c r="I159" s="24" t="n">
        <f aca="false">'1 lentelė'!$Q158</f>
        <v>5214.69</v>
      </c>
      <c r="J159" s="24" t="n">
        <f aca="false">'1 lentelė'!$R158</f>
        <v>460.12</v>
      </c>
      <c r="K159" s="24" t="n">
        <f aca="false">'1 lentelė'!$S158</f>
        <v>460.119999999999</v>
      </c>
      <c r="L159" s="24" t="n">
        <v>6134.93</v>
      </c>
      <c r="M159" s="24" t="n">
        <v>5214.69</v>
      </c>
      <c r="N159" s="24" t="n">
        <v>460.12</v>
      </c>
      <c r="O159" s="24" t="n">
        <v>460.12</v>
      </c>
      <c r="P159" s="24" t="n">
        <v>1278.48</v>
      </c>
      <c r="Q159" s="24" t="n">
        <v>1086.71</v>
      </c>
      <c r="R159" s="24" t="n">
        <v>95.89</v>
      </c>
      <c r="S159" s="24" t="n">
        <f aca="false">P159-Q159-R159</f>
        <v>95.88</v>
      </c>
      <c r="T159" s="24"/>
      <c r="V159" s="57" t="n">
        <f aca="false">L159-M159-N159-O159</f>
        <v>0</v>
      </c>
      <c r="W159" s="57"/>
      <c r="X159" s="57"/>
      <c r="Y159" s="57"/>
    </row>
    <row r="160" s="26" customFormat="true" ht="99.75" hidden="false" customHeight="true" outlineLevel="0" collapsed="false">
      <c r="B160" s="20" t="str">
        <f aca="false">'1 lentelė'!$B159</f>
        <v>3.2.1.2.3</v>
      </c>
      <c r="C160" s="20" t="str">
        <f aca="false">'1 lentelė'!$C159</f>
        <v>R096615-470000-3203</v>
      </c>
      <c r="D160" s="20" t="str">
        <f aca="false">'1 lentelė'!$D159</f>
        <v>Paslaugų prieinamumo priemonių tuberkulioze sergantiems asmenims įgyvendinimas  Molėtų rajone</v>
      </c>
      <c r="E160" s="20" t="str">
        <f aca="false">'1 lentelė'!$E159</f>
        <v>Viešoji įstaiga Molėtų r. pirminės sveikatos priežiūros centras</v>
      </c>
      <c r="F160" s="63" t="s">
        <v>43</v>
      </c>
      <c r="G160" s="63" t="s">
        <v>1018</v>
      </c>
      <c r="H160" s="24" t="n">
        <f aca="false">'1 lentelė'!$P159</f>
        <v>7725.47</v>
      </c>
      <c r="I160" s="24" t="n">
        <f aca="false">'1 lentelė'!$Q159</f>
        <v>6566.65</v>
      </c>
      <c r="J160" s="24" t="n">
        <f aca="false">'1 lentelė'!$R159</f>
        <v>579.4</v>
      </c>
      <c r="K160" s="24" t="n">
        <f aca="false">'1 lentelė'!$S159</f>
        <v>579.420000000001</v>
      </c>
      <c r="L160" s="24" t="n">
        <v>7725.47</v>
      </c>
      <c r="M160" s="24" t="n">
        <v>6566.65</v>
      </c>
      <c r="N160" s="27" t="n">
        <v>579.4</v>
      </c>
      <c r="O160" s="24" t="n">
        <f aca="false">X160</f>
        <v>579.420000000001</v>
      </c>
      <c r="P160" s="24" t="n">
        <v>1180.63</v>
      </c>
      <c r="Q160" s="24" t="n">
        <v>1003.54</v>
      </c>
      <c r="R160" s="24" t="n">
        <v>88.55</v>
      </c>
      <c r="S160" s="24" t="n">
        <f aca="false">P160-Q160-R160</f>
        <v>88.5400000000002</v>
      </c>
      <c r="T160" s="24"/>
      <c r="V160" s="81" t="n">
        <f aca="false">L160-M160-N160-O160</f>
        <v>0</v>
      </c>
      <c r="W160" s="57"/>
      <c r="X160" s="57" t="n">
        <v>579.420000000001</v>
      </c>
      <c r="Y160" s="57" t="s">
        <v>1047</v>
      </c>
    </row>
    <row r="161" s="26" customFormat="true" ht="147.75" hidden="false" customHeight="true" outlineLevel="0" collapsed="false">
      <c r="B161" s="20" t="str">
        <f aca="false">'1 lentelė'!$B160</f>
        <v>3.2.1.2.4</v>
      </c>
      <c r="C161" s="20" t="str">
        <f aca="false">'1 lentelė'!$C160</f>
        <v>R096615-470000-3204</v>
      </c>
      <c r="D161" s="20" t="str">
        <f aca="false">'1 lentelė'!$D160</f>
        <v>Priemonių, gerinančių ambulatorinių sveikatos priežiūros paslaugų prieinamumą tuberkulioze sergantiems asmenims, įgyvendinimas Utenos rajone</v>
      </c>
      <c r="E161" s="20" t="str">
        <f aca="false">'1 lentelė'!$E160</f>
        <v>VšĮ Utenos pirminės sveikatos priežiūros centras</v>
      </c>
      <c r="F161" s="63" t="s">
        <v>43</v>
      </c>
      <c r="G161" s="63" t="s">
        <v>1018</v>
      </c>
      <c r="H161" s="24" t="n">
        <f aca="false">'1 lentelė'!$P160</f>
        <v>5453.27</v>
      </c>
      <c r="I161" s="24" t="n">
        <f aca="false">'1 lentelė'!$Q160</f>
        <v>4635.28</v>
      </c>
      <c r="J161" s="24" t="n">
        <f aca="false">'1 lentelė'!$R160</f>
        <v>408.99</v>
      </c>
      <c r="K161" s="24" t="n">
        <f aca="false">'1 lentelė'!$S160</f>
        <v>409.000000000001</v>
      </c>
      <c r="L161" s="24" t="n">
        <v>5453.27</v>
      </c>
      <c r="M161" s="24" t="n">
        <v>4635.28</v>
      </c>
      <c r="N161" s="24" t="n">
        <v>408.99</v>
      </c>
      <c r="O161" s="24" t="n">
        <v>409</v>
      </c>
      <c r="P161" s="24" t="n">
        <v>567</v>
      </c>
      <c r="Q161" s="24" t="n">
        <v>481.95</v>
      </c>
      <c r="R161" s="24" t="n">
        <v>42.52</v>
      </c>
      <c r="S161" s="24" t="n">
        <f aca="false">P161-Q161-R161</f>
        <v>42.53</v>
      </c>
      <c r="T161" s="79"/>
      <c r="V161" s="57" t="n">
        <f aca="false">L161-M161-N161-O161</f>
        <v>0</v>
      </c>
      <c r="W161" s="57"/>
      <c r="X161" s="57"/>
      <c r="Y161" s="57"/>
    </row>
    <row r="162" s="1" customFormat="true" ht="77.25" hidden="false" customHeight="true" outlineLevel="0" collapsed="false">
      <c r="B162" s="20" t="str">
        <f aca="false">'1 lentelė'!$B161</f>
        <v>3.2.1.2.5</v>
      </c>
      <c r="C162" s="20" t="str">
        <f aca="false">'1 lentelė'!$C161</f>
        <v>R096615-470000-3205</v>
      </c>
      <c r="D162" s="20" t="str">
        <f aca="false">'1 lentelė'!$D161</f>
        <v>Sergamumo ir mirtingumo mažinimas nuo tuberkuliozės Visagino savivaldybėje</v>
      </c>
      <c r="E162" s="20" t="str">
        <f aca="false">'1 lentelė'!$E161</f>
        <v>VšĮ Visagino pirminės sveikatos priežiūros centras</v>
      </c>
      <c r="F162" s="63" t="s">
        <v>43</v>
      </c>
      <c r="G162" s="63" t="s">
        <v>1018</v>
      </c>
      <c r="H162" s="22" t="n">
        <f aca="false">'1 lentelė'!$P161</f>
        <v>2271.76</v>
      </c>
      <c r="I162" s="22" t="n">
        <f aca="false">'1 lentelė'!$Q161</f>
        <v>1931.38</v>
      </c>
      <c r="J162" s="22" t="n">
        <f aca="false">'1 lentelė'!$R161</f>
        <v>170</v>
      </c>
      <c r="K162" s="22" t="n">
        <f aca="false">'1 lentelė'!$S161</f>
        <v>170.38</v>
      </c>
      <c r="L162" s="22" t="n">
        <v>2271.76</v>
      </c>
      <c r="M162" s="22" t="n">
        <v>1931.38</v>
      </c>
      <c r="N162" s="22" t="n">
        <v>170</v>
      </c>
      <c r="O162" s="22" t="n">
        <v>170.38</v>
      </c>
      <c r="P162" s="22" t="n">
        <v>54</v>
      </c>
      <c r="Q162" s="22" t="n">
        <v>45.91</v>
      </c>
      <c r="R162" s="22" t="n">
        <v>4.04</v>
      </c>
      <c r="S162" s="22" t="n">
        <f aca="false">P162-Q162-R162</f>
        <v>4.05</v>
      </c>
      <c r="T162" s="77"/>
      <c r="V162" s="58" t="n">
        <f aca="false">L162-M162-N162-O162</f>
        <v>0</v>
      </c>
      <c r="W162" s="58"/>
      <c r="X162" s="58"/>
      <c r="Y162" s="58"/>
    </row>
    <row r="163" s="26" customFormat="true" ht="157.5" hidden="false" customHeight="true" outlineLevel="0" collapsed="false">
      <c r="B163" s="20" t="str">
        <f aca="false">'1 lentelė'!$B162</f>
        <v>3.2.1.2.6</v>
      </c>
      <c r="C163" s="20" t="str">
        <f aca="false">'1 lentelė'!$C162</f>
        <v>R096615-470000-3206</v>
      </c>
      <c r="D163" s="20" t="str">
        <f aca="false">'1 lentelė'!$D162</f>
        <v>Priemonių, gerinančių ambulatorinių sveikatos priežiūros paslaugų prieinamumą tuberkulioze sergantiems asmenims, įgyvendinimas Zarasų rajono savivaldybėje</v>
      </c>
      <c r="E163" s="20" t="str">
        <f aca="false">'1 lentelė'!$E162</f>
        <v>Zarasų rajono savivaldybės viešoji įstaiga Pirminės sveikatos priežiūros centras</v>
      </c>
      <c r="F163" s="63" t="s">
        <v>43</v>
      </c>
      <c r="G163" s="63" t="s">
        <v>1018</v>
      </c>
      <c r="H163" s="24" t="n">
        <f aca="false">'1 lentelė'!$P162</f>
        <v>6589</v>
      </c>
      <c r="I163" s="24" t="n">
        <f aca="false">'1 lentelė'!$Q162</f>
        <v>5600.64</v>
      </c>
      <c r="J163" s="24" t="n">
        <f aca="false">'1 lentelė'!$R162</f>
        <v>494.18</v>
      </c>
      <c r="K163" s="24" t="n">
        <f aca="false">'1 lentelė'!$S162</f>
        <v>494.18</v>
      </c>
      <c r="L163" s="24" t="n">
        <v>6589</v>
      </c>
      <c r="M163" s="24" t="n">
        <v>5600.64</v>
      </c>
      <c r="N163" s="24" t="n">
        <v>494.18</v>
      </c>
      <c r="O163" s="24" t="n">
        <f aca="false">X163</f>
        <v>494.18</v>
      </c>
      <c r="P163" s="24" t="n">
        <v>378</v>
      </c>
      <c r="Q163" s="24" t="n">
        <v>321.3</v>
      </c>
      <c r="R163" s="24" t="n">
        <v>28.35</v>
      </c>
      <c r="S163" s="24" t="n">
        <f aca="false">P163-Q163-R163</f>
        <v>28.35</v>
      </c>
      <c r="T163" s="24"/>
      <c r="V163" s="57" t="n">
        <f aca="false">L163-M163-N163-O163</f>
        <v>0</v>
      </c>
      <c r="W163" s="57"/>
      <c r="X163" s="81" t="n">
        <v>494.18</v>
      </c>
      <c r="Y163" s="57" t="s">
        <v>1047</v>
      </c>
    </row>
    <row r="164" s="1" customFormat="true" ht="92.25" hidden="false" customHeight="true" outlineLevel="0" collapsed="false">
      <c r="B164" s="47" t="str">
        <f aca="false">'1 lentelė'!$B163</f>
        <v>3.2.2</v>
      </c>
      <c r="C164" s="47"/>
      <c r="D164" s="47" t="str">
        <f aca="false">'1 lentelė'!$D163</f>
        <v>Uždavinys: Skatinti sveiką gyvenseną ir visuomenės sveikatos raštingumą</v>
      </c>
      <c r="E164" s="47"/>
      <c r="F164" s="47"/>
      <c r="G164" s="47"/>
      <c r="H164" s="47"/>
      <c r="I164" s="47"/>
      <c r="J164" s="47"/>
      <c r="K164" s="47"/>
      <c r="L164" s="47"/>
      <c r="M164" s="47"/>
      <c r="N164" s="47"/>
      <c r="O164" s="47"/>
      <c r="P164" s="47"/>
      <c r="Q164" s="47"/>
      <c r="R164" s="47"/>
      <c r="S164" s="47"/>
      <c r="T164" s="17"/>
    </row>
    <row r="165" s="1" customFormat="true" ht="82.5" hidden="false" customHeight="true" outlineLevel="0" collapsed="false">
      <c r="B165" s="62" t="str">
        <f aca="false">'1 lentelė'!$B164</f>
        <v>3.2.2.1</v>
      </c>
      <c r="C165" s="136" t="s">
        <v>588</v>
      </c>
      <c r="D165" s="87" t="str">
        <f aca="false">'1 lentelė'!$D164</f>
        <v>Priemonė: Sveikos gyvensenos skatinimas regioniniu lygiu </v>
      </c>
      <c r="E165" s="62"/>
      <c r="F165" s="62"/>
      <c r="G165" s="62"/>
      <c r="H165" s="48" t="n">
        <f aca="false">SUM(H166:H172)</f>
        <v>988798.29</v>
      </c>
      <c r="I165" s="48" t="n">
        <f aca="false">SUM(I166:I172)</f>
        <v>840477.93</v>
      </c>
      <c r="J165" s="48" t="n">
        <f aca="false">SUM(J166:J172)</f>
        <v>74143.92</v>
      </c>
      <c r="K165" s="48" t="n">
        <f aca="false">SUM(K166:K172)</f>
        <v>74176.44</v>
      </c>
      <c r="L165" s="48" t="n">
        <f aca="false">SUM(L166:L172)</f>
        <v>994986.61</v>
      </c>
      <c r="M165" s="48" t="n">
        <f aca="false">SUM(M166:M172)</f>
        <v>845738</v>
      </c>
      <c r="N165" s="48" t="n">
        <f aca="false">SUM(N166:N172)</f>
        <v>74608.04</v>
      </c>
      <c r="O165" s="48" t="n">
        <f aca="false">SUM(O166:O172)</f>
        <v>74640.57</v>
      </c>
      <c r="P165" s="48" t="n">
        <f aca="false">SUM(P166:P172)</f>
        <v>542792.16</v>
      </c>
      <c r="Q165" s="48" t="n">
        <f aca="false">SUM(Q166:Q172)</f>
        <v>464735.09</v>
      </c>
      <c r="R165" s="48" t="n">
        <f aca="false">SUM(R166:R172)</f>
        <v>40995.74</v>
      </c>
      <c r="S165" s="48" t="n">
        <f aca="false">SUM(S166:S172)</f>
        <v>37061.33</v>
      </c>
      <c r="T165" s="32"/>
    </row>
    <row r="166" s="26" customFormat="true" ht="74.25" hidden="false" customHeight="true" outlineLevel="0" collapsed="false">
      <c r="B166" s="20" t="str">
        <f aca="false">'1 lentelė'!$B165</f>
        <v>3.2.2.1.1.</v>
      </c>
      <c r="C166" s="20" t="str">
        <f aca="false">'1 lentelė'!$C165</f>
        <v>R096630-470000-3207</v>
      </c>
      <c r="D166" s="20" t="str">
        <f aca="false">'1 lentelė'!$D165</f>
        <v>Sveikos gyvensenos skatinimas Anykščių rajono savivaldybėje</v>
      </c>
      <c r="E166" s="20" t="str">
        <f aca="false">'1 lentelė'!$E165</f>
        <v>Anykščių rajono savivaldybės visuomenės sveikatos biuras</v>
      </c>
      <c r="F166" s="63" t="s">
        <v>43</v>
      </c>
      <c r="G166" s="63" t="s">
        <v>1018</v>
      </c>
      <c r="H166" s="24" t="n">
        <f aca="false">'1 lentelė'!$P165</f>
        <v>228408.24</v>
      </c>
      <c r="I166" s="24" t="n">
        <f aca="false">'1 lentelė'!$Q165</f>
        <v>194147</v>
      </c>
      <c r="J166" s="24" t="n">
        <f aca="false">'1 lentelė'!$R165</f>
        <v>17120.24</v>
      </c>
      <c r="K166" s="24" t="n">
        <f aca="false">'1 lentelė'!$S165</f>
        <v>17141</v>
      </c>
      <c r="L166" s="24" t="n">
        <v>228408.24</v>
      </c>
      <c r="M166" s="24" t="n">
        <v>194147</v>
      </c>
      <c r="N166" s="24" t="n">
        <v>17120.24</v>
      </c>
      <c r="O166" s="24" t="n">
        <v>17141</v>
      </c>
      <c r="P166" s="149" t="n">
        <v>166919.25</v>
      </c>
      <c r="Q166" s="25" t="n">
        <v>142570.99</v>
      </c>
      <c r="R166" s="24" t="n">
        <v>12572.18</v>
      </c>
      <c r="S166" s="149" t="n">
        <f aca="false">P166-Q166-R166</f>
        <v>11776.08</v>
      </c>
      <c r="T166" s="24"/>
      <c r="V166" s="57" t="n">
        <f aca="false">L166-M166-N166-O166</f>
        <v>0</v>
      </c>
    </row>
    <row r="167" s="26" customFormat="true" ht="111" hidden="false" customHeight="true" outlineLevel="0" collapsed="false">
      <c r="B167" s="20" t="str">
        <f aca="false">'1 lentelė'!$B166</f>
        <v>3.2.2.1.2.</v>
      </c>
      <c r="C167" s="20" t="str">
        <f aca="false">'1 lentelė'!$C166</f>
        <v>R096630-470000-3208</v>
      </c>
      <c r="D167" s="20" t="str">
        <f aca="false">'1 lentelė'!$D166</f>
        <v>Sveikos gyvensenos skatinimas Molėtų rajono savivaldybėje</v>
      </c>
      <c r="E167" s="20" t="str">
        <f aca="false">'1 lentelė'!$E166</f>
        <v>Molėtų rajono savivaldybės adminsitracija, partneris-Utenos rajono savivaldybės visuomenės sveikatos biuras</v>
      </c>
      <c r="F167" s="63" t="s">
        <v>43</v>
      </c>
      <c r="G167" s="63" t="s">
        <v>1018</v>
      </c>
      <c r="H167" s="24" t="n">
        <f aca="false">'1 lentelė'!$P166</f>
        <v>207636</v>
      </c>
      <c r="I167" s="24" t="n">
        <f aca="false">'1 lentelė'!$Q166</f>
        <v>176490</v>
      </c>
      <c r="J167" s="24" t="n">
        <f aca="false">'1 lentelė'!$R166</f>
        <v>15573</v>
      </c>
      <c r="K167" s="24" t="n">
        <f aca="false">'1 lentelė'!$S166</f>
        <v>15573</v>
      </c>
      <c r="L167" s="24" t="n">
        <v>207636</v>
      </c>
      <c r="M167" s="24" t="n">
        <v>176490</v>
      </c>
      <c r="N167" s="24" t="n">
        <v>15573</v>
      </c>
      <c r="O167" s="24" t="n">
        <v>15573</v>
      </c>
      <c r="P167" s="24" t="n">
        <v>59582.9</v>
      </c>
      <c r="Q167" s="24" t="n">
        <v>51419.17</v>
      </c>
      <c r="R167" s="24" t="n">
        <v>4537.04</v>
      </c>
      <c r="S167" s="24" t="n">
        <f aca="false">P167-Q167-R167</f>
        <v>3626.69</v>
      </c>
      <c r="T167" s="79"/>
      <c r="V167" s="57" t="n">
        <f aca="false">L167-M167-N167-O167</f>
        <v>0</v>
      </c>
    </row>
    <row r="168" s="26" customFormat="true" ht="63" hidden="false" customHeight="true" outlineLevel="0" collapsed="false">
      <c r="B168" s="20" t="str">
        <f aca="false">'1 lentelė'!$B167</f>
        <v>3.2.2.1.3.</v>
      </c>
      <c r="C168" s="20" t="str">
        <f aca="false">'1 lentelė'!$C167</f>
        <v>R096630-470000-3209</v>
      </c>
      <c r="D168" s="20" t="str">
        <f aca="false">'1 lentelė'!$D167</f>
        <v>Sveikos gyvensenos skatinimas Utenos rajone</v>
      </c>
      <c r="E168" s="20" t="str">
        <f aca="false">'1 lentelė'!$E167</f>
        <v>Utenos rajono savivaldybės visuomenės sveikatos biuras</v>
      </c>
      <c r="F168" s="63" t="s">
        <v>43</v>
      </c>
      <c r="G168" s="63" t="s">
        <v>1018</v>
      </c>
      <c r="H168" s="24" t="n">
        <f aca="false">'1 lentelė'!$P167</f>
        <v>291706.14</v>
      </c>
      <c r="I168" s="24" t="n">
        <f aca="false">'1 lentelė'!$Q167</f>
        <v>247950.21</v>
      </c>
      <c r="J168" s="24" t="n">
        <f aca="false">'1 lentelė'!$R167</f>
        <v>21872.09</v>
      </c>
      <c r="K168" s="24" t="n">
        <f aca="false">'1 lentelė'!$S167</f>
        <v>21883.84</v>
      </c>
      <c r="L168" s="24" t="n">
        <v>291706.14</v>
      </c>
      <c r="M168" s="24" t="n">
        <v>247950.21</v>
      </c>
      <c r="N168" s="24" t="n">
        <v>21872.09</v>
      </c>
      <c r="O168" s="24" t="n">
        <v>21883.84</v>
      </c>
      <c r="P168" s="24" t="n">
        <v>135905.21</v>
      </c>
      <c r="Q168" s="24" t="n">
        <v>115519.42</v>
      </c>
      <c r="R168" s="24" t="n">
        <v>10190.16</v>
      </c>
      <c r="S168" s="24" t="n">
        <f aca="false">P168-Q168-R168</f>
        <v>10195.63</v>
      </c>
      <c r="T168" s="24"/>
      <c r="V168" s="57" t="n">
        <f aca="false">L168-M168-N168-O168</f>
        <v>0</v>
      </c>
    </row>
    <row r="169" s="26" customFormat="true" ht="126" hidden="false" customHeight="true" outlineLevel="0" collapsed="false">
      <c r="B169" s="20" t="str">
        <f aca="false">'1 lentelė'!$B168</f>
        <v>3.2.2.1.4.</v>
      </c>
      <c r="C169" s="20" t="str">
        <f aca="false">'1 lentelė'!$C168</f>
        <v>R096630-470000-3210</v>
      </c>
      <c r="D169" s="20" t="str">
        <f aca="false">'1 lentelė'!$D168</f>
        <v>Sveikos gyvensenos skatinimas Zarasų rajono savivaldybėje</v>
      </c>
      <c r="E169" s="20" t="str">
        <f aca="false">'1 lentelė'!$E168</f>
        <v>Ignalinos rajono savivaldybės visuomenės sveikatos biuras, partneris-Zarasų rajono savivaldybės administracija</v>
      </c>
      <c r="F169" s="63" t="s">
        <v>43</v>
      </c>
      <c r="G169" s="63" t="s">
        <v>1018</v>
      </c>
      <c r="H169" s="24" t="n">
        <f aca="false">'1 lentelė'!$P168</f>
        <v>140294.17</v>
      </c>
      <c r="I169" s="24" t="n">
        <f aca="false">'1 lentelė'!$Q168</f>
        <v>119250.04</v>
      </c>
      <c r="J169" s="24" t="n">
        <f aca="false">'1 lentelė'!$R168</f>
        <v>10522.06</v>
      </c>
      <c r="K169" s="24" t="n">
        <f aca="false">'1 lentelė'!$S168</f>
        <v>10522.07</v>
      </c>
      <c r="L169" s="24" t="n">
        <v>140294.17</v>
      </c>
      <c r="M169" s="24" t="n">
        <v>119250.04</v>
      </c>
      <c r="N169" s="24" t="n">
        <v>10522.06</v>
      </c>
      <c r="O169" s="24" t="n">
        <v>10522.07</v>
      </c>
      <c r="P169" s="24" t="n">
        <v>86800.05</v>
      </c>
      <c r="Q169" s="24" t="n">
        <v>75186.25</v>
      </c>
      <c r="R169" s="24" t="n">
        <v>6634.08</v>
      </c>
      <c r="S169" s="24" t="n">
        <f aca="false">P169-Q169-R169</f>
        <v>4979.72</v>
      </c>
      <c r="T169" s="79"/>
      <c r="V169" s="57" t="n">
        <f aca="false">L169-M169-N169-O169</f>
        <v>0</v>
      </c>
    </row>
    <row r="170" s="26" customFormat="true" ht="75" hidden="false" customHeight="true" outlineLevel="0" collapsed="false">
      <c r="B170" s="20" t="str">
        <f aca="false">'1 lentelė'!$B169</f>
        <v>3.2.2.1.5.</v>
      </c>
      <c r="C170" s="20" t="str">
        <f aca="false">'1 lentelė'!$C169</f>
        <v>R096630-470000-32011</v>
      </c>
      <c r="D170" s="20" t="str">
        <f aca="false">'1 lentelė'!$D169</f>
        <v>Sveikos gyvensenos skatinimas Ignalinos rajone</v>
      </c>
      <c r="E170" s="20" t="str">
        <f aca="false">'1 lentelė'!$E169</f>
        <v>Ignalinos rajono savivaldybės visuomenės sveikatos biuras</v>
      </c>
      <c r="F170" s="63" t="s">
        <v>43</v>
      </c>
      <c r="G170" s="63" t="s">
        <v>1018</v>
      </c>
      <c r="H170" s="24" t="n">
        <f aca="false">'1 lentelė'!$P169</f>
        <v>46794.12</v>
      </c>
      <c r="I170" s="24" t="n">
        <f aca="false">'1 lentelė'!$Q169</f>
        <v>39775</v>
      </c>
      <c r="J170" s="24" t="n">
        <f aca="false">'1 lentelė'!$R169</f>
        <v>3509.56</v>
      </c>
      <c r="K170" s="24" t="n">
        <f aca="false">'1 lentelė'!$S169</f>
        <v>3509.56</v>
      </c>
      <c r="L170" s="24" t="n">
        <v>46794.12</v>
      </c>
      <c r="M170" s="24" t="n">
        <v>39775</v>
      </c>
      <c r="N170" s="24" t="n">
        <v>3509.56</v>
      </c>
      <c r="O170" s="24" t="n">
        <v>3509.56</v>
      </c>
      <c r="P170" s="24" t="n">
        <v>38219.52</v>
      </c>
      <c r="Q170" s="24" t="n">
        <v>32486.6</v>
      </c>
      <c r="R170" s="24" t="n">
        <v>2866.46</v>
      </c>
      <c r="S170" s="24" t="n">
        <f aca="false">P170-Q170-R170</f>
        <v>2866.46</v>
      </c>
      <c r="T170" s="24"/>
      <c r="V170" s="57" t="n">
        <f aca="false">L170-M170-N170-O170</f>
        <v>0</v>
      </c>
    </row>
    <row r="171" s="101" customFormat="true" ht="99.75" hidden="false" customHeight="true" outlineLevel="0" collapsed="false">
      <c r="B171" s="20" t="str">
        <f aca="false">'1 lentelė'!$B170</f>
        <v>3.2.2.1.6.</v>
      </c>
      <c r="C171" s="20" t="str">
        <f aca="false">'1 lentelė'!$C170</f>
        <v>R096630-470000-3212</v>
      </c>
      <c r="D171" s="20" t="str">
        <f aca="false">'1 lentelė'!$D170</f>
        <v>Vaikų  sveikos  gyvensenos  skatinimas Visagino savivaldybėje</v>
      </c>
      <c r="E171" s="20" t="str">
        <f aca="false">'1 lentelė'!$E170</f>
        <v>Visagino savivaldybės administracija, partneris- Rokiškio visuomenės sveikatos biuras</v>
      </c>
      <c r="F171" s="63" t="s">
        <v>43</v>
      </c>
      <c r="G171" s="63" t="s">
        <v>1019</v>
      </c>
      <c r="H171" s="24" t="n">
        <f aca="false">'1 lentelė'!$P170</f>
        <v>48223.44</v>
      </c>
      <c r="I171" s="24" t="n">
        <f aca="false">'1 lentelė'!$Q170</f>
        <v>40989.93</v>
      </c>
      <c r="J171" s="24" t="n">
        <f aca="false">'1 lentelė'!$R170</f>
        <v>3616.76</v>
      </c>
      <c r="K171" s="24" t="n">
        <f aca="false">'1 lentelė'!$S170</f>
        <v>3616.75</v>
      </c>
      <c r="L171" s="24" t="n">
        <v>54411.76</v>
      </c>
      <c r="M171" s="24" t="n">
        <v>46250</v>
      </c>
      <c r="N171" s="24" t="n">
        <v>4080.88</v>
      </c>
      <c r="O171" s="24" t="n">
        <v>4080.88</v>
      </c>
      <c r="P171" s="24" t="n">
        <v>48223.44</v>
      </c>
      <c r="Q171" s="24" t="n">
        <v>40989.93</v>
      </c>
      <c r="R171" s="24" t="n">
        <v>3616.76</v>
      </c>
      <c r="S171" s="24" t="n">
        <f aca="false">P171-Q171-R171</f>
        <v>3616.75</v>
      </c>
      <c r="T171" s="162" t="s">
        <v>1050</v>
      </c>
      <c r="V171" s="101" t="n">
        <f aca="false">L171-M171-N171-O171</f>
        <v>0</v>
      </c>
    </row>
    <row r="172" s="1" customFormat="true" ht="77.25" hidden="false" customHeight="true" outlineLevel="0" collapsed="false">
      <c r="B172" s="20" t="str">
        <f aca="false">'1 lentelė'!$B171</f>
        <v>3.2.2.1.7.</v>
      </c>
      <c r="C172" s="20" t="str">
        <f aca="false">'1 lentelė'!$C171</f>
        <v>R096630-470000-3236</v>
      </c>
      <c r="D172" s="20" t="str">
        <f aca="false">'1 lentelė'!$D171</f>
        <v>Sveikos gyvensenos skatinimas Ignalinos rajone. II etapas</v>
      </c>
      <c r="E172" s="20" t="str">
        <f aca="false">'1 lentelė'!$E171</f>
        <v>Ignalinos rajono savivaldybės visuomenės sveikatos biuras</v>
      </c>
      <c r="F172" s="63" t="s">
        <v>43</v>
      </c>
      <c r="G172" s="63" t="s">
        <v>1018</v>
      </c>
      <c r="H172" s="22" t="n">
        <f aca="false">'1 lentelė'!$P171</f>
        <v>25736.18</v>
      </c>
      <c r="I172" s="22" t="n">
        <f aca="false">'1 lentelė'!$Q171</f>
        <v>21875.75</v>
      </c>
      <c r="J172" s="22" t="n">
        <f aca="false">'1 lentelė'!$R171</f>
        <v>1930.21</v>
      </c>
      <c r="K172" s="22" t="n">
        <f aca="false">'1 lentelė'!$S171</f>
        <v>1930.22</v>
      </c>
      <c r="L172" s="22" t="n">
        <v>25736.18</v>
      </c>
      <c r="M172" s="22" t="n">
        <v>21875.75</v>
      </c>
      <c r="N172" s="22" t="n">
        <v>1930.21</v>
      </c>
      <c r="O172" s="22" t="n">
        <v>1930.22</v>
      </c>
      <c r="P172" s="22" t="n">
        <v>7141.79</v>
      </c>
      <c r="Q172" s="22" t="n">
        <v>6562.73</v>
      </c>
      <c r="R172" s="22" t="n">
        <v>579.06</v>
      </c>
      <c r="S172" s="22" t="n">
        <f aca="false">P172-Q172-R172</f>
        <v>0</v>
      </c>
      <c r="T172" s="77"/>
      <c r="V172" s="58" t="n">
        <f aca="false">L172-M172-N172-O172</f>
        <v>0</v>
      </c>
    </row>
    <row r="173" s="1" customFormat="true" ht="118.5" hidden="false" customHeight="true" outlineLevel="0" collapsed="false">
      <c r="B173" s="47" t="str">
        <f aca="false">'1 lentelė'!$B172</f>
        <v>3.2.3</v>
      </c>
      <c r="C173" s="47"/>
      <c r="D173" s="47" t="str">
        <f aca="false">'1 lentelė'!$D172</f>
        <v>Uždavinys: Plėtoti socialinių paslaugų infrastruktūrą ir socialinio būsto fondą bei didinti jų prieinamumą</v>
      </c>
      <c r="E173" s="47"/>
      <c r="F173" s="47"/>
      <c r="G173" s="47"/>
      <c r="H173" s="47"/>
      <c r="I173" s="47"/>
      <c r="J173" s="47"/>
      <c r="K173" s="47"/>
      <c r="L173" s="47"/>
      <c r="M173" s="47"/>
      <c r="N173" s="47"/>
      <c r="O173" s="47"/>
      <c r="P173" s="47"/>
      <c r="Q173" s="47"/>
      <c r="R173" s="47"/>
      <c r="S173" s="47"/>
      <c r="T173" s="17"/>
    </row>
    <row r="174" s="1" customFormat="true" ht="69.75" hidden="false" customHeight="true" outlineLevel="0" collapsed="false">
      <c r="B174" s="62" t="str">
        <f aca="false">'1 lentelė'!$B173</f>
        <v>3.2.3.1</v>
      </c>
      <c r="C174" s="136" t="s">
        <v>1051</v>
      </c>
      <c r="D174" s="87" t="str">
        <f aca="false">'1 lentelė'!$D173</f>
        <v>Priemonė: Socialinių paslaugų infrastruktūros plėtra</v>
      </c>
      <c r="E174" s="62"/>
      <c r="F174" s="62"/>
      <c r="G174" s="62"/>
      <c r="H174" s="48" t="n">
        <f aca="false">SUM(H175:H178)</f>
        <v>1222220.76</v>
      </c>
      <c r="I174" s="48" t="n">
        <f aca="false">SUM(I175:I178)</f>
        <v>810748</v>
      </c>
      <c r="J174" s="48" t="n">
        <f aca="false">SUM(J175:J178)</f>
        <v>0</v>
      </c>
      <c r="K174" s="48" t="n">
        <f aca="false">SUM(K175:K178)</f>
        <v>411472.76</v>
      </c>
      <c r="L174" s="48" t="n">
        <f aca="false">SUM(L175:L178)</f>
        <v>1235369.54</v>
      </c>
      <c r="M174" s="48" t="n">
        <f aca="false">SUM(M175:M178)</f>
        <v>821924.45</v>
      </c>
      <c r="N174" s="48" t="n">
        <f aca="false">SUM(N175:N178)</f>
        <v>0</v>
      </c>
      <c r="O174" s="48" t="n">
        <f aca="false">SUM(O175:O178)</f>
        <v>413445.09</v>
      </c>
      <c r="P174" s="48" t="n">
        <f aca="false">SUM(P175:P178)</f>
        <v>892589.46</v>
      </c>
      <c r="Q174" s="48" t="n">
        <f aca="false">SUM(Q175:Q178)</f>
        <v>637966.09</v>
      </c>
      <c r="R174" s="48" t="n">
        <f aca="false">SUM(R175:R178)</f>
        <v>0</v>
      </c>
      <c r="S174" s="48" t="n">
        <f aca="false">SUM(S175:S178)</f>
        <v>254623.37</v>
      </c>
      <c r="T174" s="32"/>
    </row>
    <row r="175" s="1" customFormat="true" ht="56.25" hidden="false" customHeight="true" outlineLevel="0" collapsed="false">
      <c r="B175" s="20" t="str">
        <f aca="false">'1 lentelė'!$B174</f>
        <v>3.2.3.1.1</v>
      </c>
      <c r="C175" s="20" t="str">
        <f aca="false">'1 lentelė'!$C174</f>
        <v>R094407-270000-3213</v>
      </c>
      <c r="D175" s="20" t="str">
        <f aca="false">'1 lentelė'!$D174</f>
        <v>Anykščių rajono Svėdasų senelių globos namų modernizavimas</v>
      </c>
      <c r="E175" s="20" t="str">
        <f aca="false">'1 lentelė'!$E174</f>
        <v>Anykščių rajono savivaldybės administracija</v>
      </c>
      <c r="F175" s="63" t="s">
        <v>43</v>
      </c>
      <c r="G175" s="63" t="s">
        <v>1018</v>
      </c>
      <c r="H175" s="24" t="n">
        <f aca="false">'1 lentelė'!$P174</f>
        <v>99969.63</v>
      </c>
      <c r="I175" s="22" t="n">
        <f aca="false">'1 lentelė'!$Q174</f>
        <v>84974.19</v>
      </c>
      <c r="J175" s="22" t="n">
        <f aca="false">'1 lentelė'!$R174</f>
        <v>0</v>
      </c>
      <c r="K175" s="22" t="n">
        <f aca="false">'1 lentelė'!$S174</f>
        <v>14995.44</v>
      </c>
      <c r="L175" s="22" t="n">
        <v>84698.81</v>
      </c>
      <c r="M175" s="22" t="n">
        <v>71993.98</v>
      </c>
      <c r="N175" s="22" t="n">
        <v>0</v>
      </c>
      <c r="O175" s="22" t="n">
        <v>12704.83</v>
      </c>
      <c r="P175" s="22" t="n">
        <v>0</v>
      </c>
      <c r="Q175" s="22" t="n">
        <v>0</v>
      </c>
      <c r="R175" s="22" t="n">
        <v>0</v>
      </c>
      <c r="S175" s="22" t="n">
        <v>0</v>
      </c>
      <c r="T175" s="22"/>
      <c r="V175" s="58" t="n">
        <f aca="false">L175-M175-N175-O175</f>
        <v>0</v>
      </c>
    </row>
    <row r="176" s="26" customFormat="true" ht="75" hidden="false" customHeight="true" outlineLevel="0" collapsed="false">
      <c r="B176" s="20" t="str">
        <f aca="false">'1 lentelė'!$B175</f>
        <v>3.2.3.1.2</v>
      </c>
      <c r="C176" s="20" t="str">
        <f aca="false">'1 lentelė'!$C175</f>
        <v>R094407-270000-3214</v>
      </c>
      <c r="D176" s="20" t="str">
        <f aca="false">'1 lentelė'!$D175</f>
        <v>Utenos rajono savivaldybės Leliūnų socialinės globos namų modernizavimas</v>
      </c>
      <c r="E176" s="20" t="str">
        <f aca="false">'1 lentelė'!$E175</f>
        <v>Utenos rajono savivaldybės Leliūnų socialinės globos namai</v>
      </c>
      <c r="F176" s="63" t="s">
        <v>43</v>
      </c>
      <c r="G176" s="63" t="s">
        <v>1019</v>
      </c>
      <c r="H176" s="24" t="n">
        <f aca="false">'1 lentelė'!$P175</f>
        <v>55347.3</v>
      </c>
      <c r="I176" s="24" t="n">
        <f aca="false">'1 lentelė'!$Q175</f>
        <v>47045.2</v>
      </c>
      <c r="J176" s="24" t="n">
        <f aca="false">'1 lentelė'!$R175</f>
        <v>0</v>
      </c>
      <c r="K176" s="24" t="n">
        <f aca="false">'1 lentelė'!$S175</f>
        <v>8302.10000000001</v>
      </c>
      <c r="L176" s="24" t="n">
        <v>70618.14</v>
      </c>
      <c r="M176" s="24" t="n">
        <v>60025.41</v>
      </c>
      <c r="N176" s="24" t="n">
        <v>0</v>
      </c>
      <c r="O176" s="24" t="n">
        <v>10592.73</v>
      </c>
      <c r="P176" s="24" t="n">
        <v>55347.3</v>
      </c>
      <c r="Q176" s="24" t="n">
        <v>47045.2</v>
      </c>
      <c r="R176" s="24" t="n">
        <v>0</v>
      </c>
      <c r="S176" s="24" t="n">
        <f aca="false">P176-Q176</f>
        <v>8302.10000000001</v>
      </c>
      <c r="T176" s="24" t="s">
        <v>1041</v>
      </c>
      <c r="V176" s="57" t="n">
        <f aca="false">L176-M176-N176-O176</f>
        <v>0</v>
      </c>
    </row>
    <row r="177" s="26" customFormat="true" ht="77.25" hidden="false" customHeight="true" outlineLevel="0" collapsed="false">
      <c r="B177" s="20" t="str">
        <f aca="false">'1 lentelė'!$B176</f>
        <v>3.2.3.1.3</v>
      </c>
      <c r="C177" s="20" t="str">
        <f aca="false">'1 lentelė'!$C176</f>
        <v>R094407-270000-3215</v>
      </c>
      <c r="D177" s="20" t="str">
        <f aca="false">'1 lentelė'!$D176</f>
        <v>Zarasų rajono socialinių paslaugų centro nakvynės namų modernizavimas ir plėtra</v>
      </c>
      <c r="E177" s="20" t="str">
        <f aca="false">'1 lentelė'!$E176</f>
        <v>Zarasų rajono socialinių paslaugų centras</v>
      </c>
      <c r="F177" s="63" t="s">
        <v>43</v>
      </c>
      <c r="G177" s="63" t="s">
        <v>1019</v>
      </c>
      <c r="H177" s="24" t="n">
        <f aca="false">'1 lentelė'!$P176</f>
        <v>37739.24</v>
      </c>
      <c r="I177" s="24" t="n">
        <f aca="false">'1 lentelė'!$Q176</f>
        <v>32078.35</v>
      </c>
      <c r="J177" s="24" t="n">
        <f aca="false">'1 lentelė'!$R176</f>
        <v>0</v>
      </c>
      <c r="K177" s="24" t="n">
        <f aca="false">'1 lentelė'!$S176</f>
        <v>5660.89</v>
      </c>
      <c r="L177" s="24" t="n">
        <v>50888</v>
      </c>
      <c r="M177" s="24" t="n">
        <v>43254.8</v>
      </c>
      <c r="N177" s="24" t="n">
        <v>0</v>
      </c>
      <c r="O177" s="24" t="n">
        <v>7633.2</v>
      </c>
      <c r="P177" s="24" t="n">
        <f aca="false">Q177+R177+S177</f>
        <v>37739.24</v>
      </c>
      <c r="Q177" s="24" t="n">
        <v>32078.35</v>
      </c>
      <c r="R177" s="24" t="n">
        <v>0</v>
      </c>
      <c r="S177" s="24" t="n">
        <v>5660.89</v>
      </c>
      <c r="T177" s="24" t="s">
        <v>1052</v>
      </c>
      <c r="V177" s="57" t="n">
        <f aca="false">L177-M177-N177-O177</f>
        <v>0</v>
      </c>
    </row>
    <row r="178" s="26" customFormat="true" ht="140.25" hidden="false" customHeight="true" outlineLevel="0" collapsed="false">
      <c r="B178" s="20" t="str">
        <f aca="false">'1 lentelė'!$B177</f>
        <v>3.2.3.1.4</v>
      </c>
      <c r="C178" s="20" t="str">
        <f aca="false">'1 lentelė'!$C177</f>
        <v>R094407-270000-3216</v>
      </c>
      <c r="D178" s="20" t="str">
        <f aca="false">'1 lentelė'!$D177</f>
        <v>Apleisto (nenaudojamo) buvusio visuomeninio pastato konversija ir pritaikymas savarankiško gyvenimo namų Visagine įkūrimas</v>
      </c>
      <c r="E178" s="20" t="str">
        <f aca="false">'1 lentelė'!$E177</f>
        <v>Visagino savivaldybės administracija</v>
      </c>
      <c r="F178" s="32" t="s">
        <v>42</v>
      </c>
      <c r="G178" s="63" t="s">
        <v>1018</v>
      </c>
      <c r="H178" s="24" t="n">
        <f aca="false">'1 lentelė'!$P177</f>
        <v>1029164.59</v>
      </c>
      <c r="I178" s="24" t="n">
        <f aca="false">'1 lentelė'!$Q177</f>
        <v>646650.26</v>
      </c>
      <c r="J178" s="24" t="n">
        <f aca="false">'1 lentelė'!$R177</f>
        <v>0</v>
      </c>
      <c r="K178" s="24" t="n">
        <f aca="false">'1 lentelė'!$S177</f>
        <v>382514.33</v>
      </c>
      <c r="L178" s="24" t="n">
        <v>1029164.59</v>
      </c>
      <c r="M178" s="24" t="n">
        <v>646650.26</v>
      </c>
      <c r="N178" s="24" t="n">
        <v>0</v>
      </c>
      <c r="O178" s="24" t="n">
        <v>382514.33</v>
      </c>
      <c r="P178" s="24" t="n">
        <v>799502.92</v>
      </c>
      <c r="Q178" s="24" t="n">
        <v>558842.54</v>
      </c>
      <c r="R178" s="24" t="n">
        <v>0</v>
      </c>
      <c r="S178" s="24" t="n">
        <f aca="false">P178-Q178</f>
        <v>240660.38</v>
      </c>
      <c r="T178" s="24"/>
      <c r="V178" s="57" t="n">
        <f aca="false">L178-M178-N178-O178</f>
        <v>0</v>
      </c>
    </row>
    <row r="179" s="1" customFormat="true" ht="54.75" hidden="false" customHeight="true" outlineLevel="0" collapsed="false">
      <c r="B179" s="62" t="str">
        <f aca="false">'1 lentelė'!$B178</f>
        <v>3.2.3.2</v>
      </c>
      <c r="C179" s="136" t="s">
        <v>637</v>
      </c>
      <c r="D179" s="87" t="str">
        <f aca="false">'1 lentelė'!$D178</f>
        <v>Priemonė: Socialinio būsto fondo plėtra</v>
      </c>
      <c r="E179" s="62"/>
      <c r="F179" s="62"/>
      <c r="G179" s="62"/>
      <c r="H179" s="48" t="n">
        <f aca="false">SUM(H180:H185)</f>
        <v>2580012.04</v>
      </c>
      <c r="I179" s="48" t="n">
        <f aca="false">SUM(I180:I185)</f>
        <v>2192956.21</v>
      </c>
      <c r="J179" s="48" t="n">
        <f aca="false">SUM(J180:J185)</f>
        <v>0</v>
      </c>
      <c r="K179" s="48" t="n">
        <f aca="false">SUM(K180:K185)</f>
        <v>387055.83</v>
      </c>
      <c r="L179" s="48" t="n">
        <f aca="false">SUM(L180:L185)</f>
        <v>2581906.2</v>
      </c>
      <c r="M179" s="48" t="n">
        <f aca="false">SUM(M180:M185)</f>
        <v>2194566.25</v>
      </c>
      <c r="N179" s="48" t="n">
        <f aca="false">SUM(N180:N185)</f>
        <v>0</v>
      </c>
      <c r="O179" s="48" t="n">
        <f aca="false">SUM(O180:O185)</f>
        <v>387339.95</v>
      </c>
      <c r="P179" s="48" t="n">
        <f aca="false">SUM(P180:P185)</f>
        <v>2233091.27</v>
      </c>
      <c r="Q179" s="48" t="n">
        <f aca="false">SUM(Q180:Q185)</f>
        <v>1913296.63</v>
      </c>
      <c r="R179" s="48" t="n">
        <f aca="false">SUM(R180:R185)</f>
        <v>0</v>
      </c>
      <c r="S179" s="48" t="n">
        <f aca="false">SUM(S180:S185)</f>
        <v>319794.64</v>
      </c>
      <c r="T179" s="32"/>
    </row>
    <row r="180" s="26" customFormat="true" ht="52.5" hidden="false" customHeight="true" outlineLevel="0" collapsed="false">
      <c r="B180" s="20" t="str">
        <f aca="false">'1 lentelė'!$B179</f>
        <v>3.2.3.2.1</v>
      </c>
      <c r="C180" s="20" t="str">
        <f aca="false">'1 lentelė'!$C179</f>
        <v>R094408-252600-3217</v>
      </c>
      <c r="D180" s="20" t="str">
        <f aca="false">'1 lentelė'!$D179</f>
        <v>Socialinio būsto fondo plėtra Ignalinos rajono savivaldybėje</v>
      </c>
      <c r="E180" s="20" t="str">
        <f aca="false">'1 lentelė'!$E179</f>
        <v>Ignalinos rajono savivaldybės administracija</v>
      </c>
      <c r="F180" s="32" t="s">
        <v>42</v>
      </c>
      <c r="G180" s="63" t="s">
        <v>1018</v>
      </c>
      <c r="H180" s="24" t="n">
        <f aca="false">'1 lentelė'!$P179</f>
        <v>431079.82</v>
      </c>
      <c r="I180" s="24" t="n">
        <f aca="false">'1 lentelė'!$Q179</f>
        <v>366417.84</v>
      </c>
      <c r="J180" s="24" t="n">
        <f aca="false">'1 lentelė'!$R179</f>
        <v>0</v>
      </c>
      <c r="K180" s="24" t="n">
        <f aca="false">'1 lentelė'!$S179</f>
        <v>64661.98</v>
      </c>
      <c r="L180" s="24" t="n">
        <v>431079.82</v>
      </c>
      <c r="M180" s="24" t="n">
        <v>366417.84</v>
      </c>
      <c r="N180" s="24" t="n">
        <v>0</v>
      </c>
      <c r="O180" s="24" t="n">
        <v>64661.98</v>
      </c>
      <c r="P180" s="24" t="n">
        <v>372539.95</v>
      </c>
      <c r="Q180" s="24" t="n">
        <v>327147.76</v>
      </c>
      <c r="R180" s="24" t="n">
        <v>0</v>
      </c>
      <c r="S180" s="24" t="n">
        <f aca="false">P180-Q180</f>
        <v>45392.19</v>
      </c>
      <c r="T180" s="24"/>
      <c r="V180" s="57" t="n">
        <f aca="false">L180-M180-N180-O180</f>
        <v>0</v>
      </c>
    </row>
    <row r="181" s="26" customFormat="true" ht="99" hidden="false" customHeight="true" outlineLevel="0" collapsed="false">
      <c r="B181" s="20" t="str">
        <f aca="false">'1 lentelė'!$B180</f>
        <v>3.2.3.2.2</v>
      </c>
      <c r="C181" s="20" t="str">
        <f aca="false">'1 lentelė'!$C180</f>
        <v>R094408-250000-3218</v>
      </c>
      <c r="D181" s="20" t="str">
        <f aca="false">'1 lentelė'!$D180</f>
        <v>Bendrabučio tipo pastato, esančio Visagine,  Kosmoso 28, patalpų pritaikymas socialinio būsto įrengimui</v>
      </c>
      <c r="E181" s="20" t="str">
        <f aca="false">'1 lentelė'!$E180</f>
        <v>Visagino savivaldybės administracija</v>
      </c>
      <c r="F181" s="32" t="s">
        <v>42</v>
      </c>
      <c r="G181" s="63" t="s">
        <v>1018</v>
      </c>
      <c r="H181" s="24" t="n">
        <f aca="false">'1 lentelė'!$P180</f>
        <v>429341.5</v>
      </c>
      <c r="I181" s="24" t="n">
        <f aca="false">'1 lentelė'!$Q180</f>
        <v>364940.27</v>
      </c>
      <c r="J181" s="24" t="n">
        <f aca="false">'1 lentelė'!$R180</f>
        <v>0</v>
      </c>
      <c r="K181" s="24" t="n">
        <f aca="false">'1 lentelė'!$S180</f>
        <v>64401.23</v>
      </c>
      <c r="L181" s="24" t="n">
        <v>429341.5</v>
      </c>
      <c r="M181" s="24" t="n">
        <v>364940.27</v>
      </c>
      <c r="N181" s="24" t="n">
        <v>0</v>
      </c>
      <c r="O181" s="24" t="n">
        <v>64401.23</v>
      </c>
      <c r="P181" s="24" t="n">
        <f aca="false">Q181+R181+S181</f>
        <v>360497.07</v>
      </c>
      <c r="Q181" s="24" t="n">
        <v>306422.51</v>
      </c>
      <c r="R181" s="24" t="n">
        <v>0</v>
      </c>
      <c r="S181" s="24" t="n">
        <v>54074.56</v>
      </c>
      <c r="T181" s="79"/>
      <c r="V181" s="57" t="n">
        <f aca="false">L181-M181-N181-O181</f>
        <v>0</v>
      </c>
    </row>
    <row r="182" s="26" customFormat="true" ht="53.25" hidden="false" customHeight="true" outlineLevel="0" collapsed="false">
      <c r="B182" s="20" t="str">
        <f aca="false">'1 lentelė'!$B181</f>
        <v>3.2.3.2.3</v>
      </c>
      <c r="C182" s="20" t="str">
        <f aca="false">'1 lentelė'!$C181</f>
        <v>R094408-250000-3219</v>
      </c>
      <c r="D182" s="20" t="str">
        <f aca="false">'1 lentelė'!$D181</f>
        <v>Socialinio būsto fondo plėtra Anykščių rajono savivaldybėje</v>
      </c>
      <c r="E182" s="20" t="str">
        <f aca="false">'1 lentelė'!$E181</f>
        <v>Anykščių rajono savivaldybės administracija</v>
      </c>
      <c r="F182" s="63" t="s">
        <v>43</v>
      </c>
      <c r="G182" s="63" t="s">
        <v>1018</v>
      </c>
      <c r="H182" s="24" t="n">
        <f aca="false">'1 lentelė'!$P181</f>
        <v>301122.82</v>
      </c>
      <c r="I182" s="24" t="n">
        <f aca="false">'1 lentelė'!$Q181</f>
        <v>255954.39</v>
      </c>
      <c r="J182" s="24" t="n">
        <f aca="false">'1 lentelė'!$R181</f>
        <v>0</v>
      </c>
      <c r="K182" s="24" t="n">
        <f aca="false">'1 lentelė'!$S181</f>
        <v>45168.43</v>
      </c>
      <c r="L182" s="24" t="n">
        <v>301122.82</v>
      </c>
      <c r="M182" s="24" t="n">
        <v>255954.39</v>
      </c>
      <c r="N182" s="24" t="n">
        <v>0</v>
      </c>
      <c r="O182" s="24" t="n">
        <v>45168.43</v>
      </c>
      <c r="P182" s="24" t="n">
        <v>196346.45</v>
      </c>
      <c r="Q182" s="24" t="n">
        <v>171618.35</v>
      </c>
      <c r="R182" s="24" t="n">
        <v>0</v>
      </c>
      <c r="S182" s="24" t="n">
        <f aca="false">P182-Q182</f>
        <v>24728.1</v>
      </c>
      <c r="T182" s="24"/>
      <c r="V182" s="57" t="n">
        <f aca="false">L182-M182-N182-O182</f>
        <v>0</v>
      </c>
    </row>
    <row r="183" s="26" customFormat="true" ht="52.5" hidden="false" customHeight="true" outlineLevel="0" collapsed="false">
      <c r="B183" s="20" t="str">
        <f aca="false">'1 lentelė'!$B182</f>
        <v>3.2.3.2.4</v>
      </c>
      <c r="C183" s="20" t="str">
        <f aca="false">'1 lentelė'!$C182</f>
        <v>R094408-262500-3220</v>
      </c>
      <c r="D183" s="20" t="str">
        <f aca="false">'1 lentelė'!$D182</f>
        <v>Socialinio būsto fondo plėtra Molėtų rajono savivaldybėje</v>
      </c>
      <c r="E183" s="20" t="str">
        <f aca="false">'1 lentelė'!$E182</f>
        <v>Molėtų rajono savivaldybės administracija</v>
      </c>
      <c r="F183" s="63" t="s">
        <v>43</v>
      </c>
      <c r="G183" s="63" t="s">
        <v>1018</v>
      </c>
      <c r="H183" s="24" t="n">
        <f aca="false">'1 lentelė'!$P182</f>
        <v>577222.22</v>
      </c>
      <c r="I183" s="24" t="n">
        <f aca="false">'1 lentelė'!$Q182</f>
        <v>490585</v>
      </c>
      <c r="J183" s="24" t="n">
        <f aca="false">'1 lentelė'!$R182</f>
        <v>0</v>
      </c>
      <c r="K183" s="24" t="n">
        <f aca="false">'1 lentelė'!$S182</f>
        <v>86637.22</v>
      </c>
      <c r="L183" s="24" t="n">
        <v>577222.22</v>
      </c>
      <c r="M183" s="24" t="n">
        <v>490585</v>
      </c>
      <c r="N183" s="24" t="n">
        <v>0</v>
      </c>
      <c r="O183" s="24" t="n">
        <v>86637.22</v>
      </c>
      <c r="P183" s="24" t="n">
        <v>466082.89</v>
      </c>
      <c r="Q183" s="24" t="n">
        <v>396126.95</v>
      </c>
      <c r="R183" s="24" t="n">
        <v>0</v>
      </c>
      <c r="S183" s="24" t="n">
        <f aca="false">P183-Q183</f>
        <v>69955.94</v>
      </c>
      <c r="T183" s="24"/>
      <c r="V183" s="57" t="n">
        <f aca="false">L183-M183-N183-O183</f>
        <v>0</v>
      </c>
    </row>
    <row r="184" s="26" customFormat="true" ht="51" hidden="false" customHeight="true" outlineLevel="0" collapsed="false">
      <c r="B184" s="20" t="str">
        <f aca="false">'1 lentelė'!$B183</f>
        <v>3.2.3.2.5</v>
      </c>
      <c r="C184" s="20" t="str">
        <f aca="false">'1 lentelė'!$C183</f>
        <v>R094408-260000-3221</v>
      </c>
      <c r="D184" s="20" t="str">
        <f aca="false">'1 lentelė'!$D183</f>
        <v>Socialinio būsto fondo plėtra Zarasų rajono savivaldybėje</v>
      </c>
      <c r="E184" s="20" t="str">
        <f aca="false">'1 lentelė'!$E183</f>
        <v>Zarasų rajono savivaldybės administracija</v>
      </c>
      <c r="F184" s="63" t="s">
        <v>43</v>
      </c>
      <c r="G184" s="63" t="s">
        <v>1018</v>
      </c>
      <c r="H184" s="24" t="n">
        <f aca="false">'1 lentelė'!$P183</f>
        <v>344844.84</v>
      </c>
      <c r="I184" s="24" t="n">
        <f aca="false">'1 lentelė'!$Q183</f>
        <v>293118</v>
      </c>
      <c r="J184" s="24" t="n">
        <f aca="false">'1 lentelė'!$R183</f>
        <v>0</v>
      </c>
      <c r="K184" s="24" t="n">
        <f aca="false">'1 lentelė'!$S183</f>
        <v>51726.84</v>
      </c>
      <c r="L184" s="24" t="n">
        <v>344844.84</v>
      </c>
      <c r="M184" s="24" t="n">
        <v>293118</v>
      </c>
      <c r="N184" s="24" t="n">
        <v>0</v>
      </c>
      <c r="O184" s="24" t="n">
        <v>51726.84</v>
      </c>
      <c r="P184" s="24" t="n">
        <v>341224.07</v>
      </c>
      <c r="Q184" s="24" t="n">
        <v>290040.35</v>
      </c>
      <c r="R184" s="24" t="n">
        <v>0</v>
      </c>
      <c r="S184" s="24" t="n">
        <f aca="false">P184-Q184</f>
        <v>51183.72</v>
      </c>
      <c r="T184" s="24"/>
      <c r="V184" s="57" t="n">
        <f aca="false">L184-M184-N184-O184</f>
        <v>0</v>
      </c>
    </row>
    <row r="185" s="26" customFormat="true" ht="54.75" hidden="false" customHeight="true" outlineLevel="0" collapsed="false">
      <c r="B185" s="20" t="str">
        <f aca="false">'1 lentelė'!$B184</f>
        <v>3.2.3.2.6</v>
      </c>
      <c r="C185" s="20" t="str">
        <f aca="false">'1 lentelė'!$C184</f>
        <v>R094408-260000-3222</v>
      </c>
      <c r="D185" s="20" t="str">
        <f aca="false">'1 lentelė'!$D184</f>
        <v>Socialinio būsto fondo plėtra Utenos rajono savivaldybėje</v>
      </c>
      <c r="E185" s="20" t="str">
        <f aca="false">'1 lentelė'!$E184</f>
        <v>Utenos rajono savivaldybės administracija</v>
      </c>
      <c r="F185" s="63" t="s">
        <v>43</v>
      </c>
      <c r="G185" s="63" t="s">
        <v>1019</v>
      </c>
      <c r="H185" s="24" t="n">
        <f aca="false">'1 lentelė'!$P184</f>
        <v>496400.84</v>
      </c>
      <c r="I185" s="24" t="n">
        <f aca="false">'1 lentelė'!$Q184</f>
        <v>421940.71</v>
      </c>
      <c r="J185" s="24" t="n">
        <f aca="false">'1 lentelė'!$R184</f>
        <v>0</v>
      </c>
      <c r="K185" s="24" t="n">
        <f aca="false">'1 lentelė'!$S184</f>
        <v>74460.13</v>
      </c>
      <c r="L185" s="24" t="n">
        <v>498295</v>
      </c>
      <c r="M185" s="24" t="n">
        <v>423550.75</v>
      </c>
      <c r="N185" s="24" t="n">
        <v>0</v>
      </c>
      <c r="O185" s="24" t="n">
        <v>74744.25</v>
      </c>
      <c r="P185" s="24" t="n">
        <v>496400.84</v>
      </c>
      <c r="Q185" s="24" t="n">
        <v>421940.71</v>
      </c>
      <c r="R185" s="24" t="n">
        <v>0</v>
      </c>
      <c r="S185" s="24" t="n">
        <f aca="false">P185-Q185</f>
        <v>74460.13</v>
      </c>
      <c r="T185" s="24" t="s">
        <v>1042</v>
      </c>
      <c r="V185" s="57" t="n">
        <f aca="false">L185-M185-N185-O185</f>
        <v>0</v>
      </c>
    </row>
    <row r="186" s="1" customFormat="true" ht="66.75" hidden="false" customHeight="true" outlineLevel="0" collapsed="false">
      <c r="B186" s="47" t="str">
        <f aca="false">'1 lentelė'!$B185</f>
        <v>3.2.4</v>
      </c>
      <c r="C186" s="47"/>
      <c r="D186" s="47" t="str">
        <f aca="false">'1 lentelė'!$D185</f>
        <v>Uždavinys: Plėtoti kultūros paslaugas ir infrastruktūrą</v>
      </c>
      <c r="E186" s="47"/>
      <c r="F186" s="47"/>
      <c r="G186" s="47"/>
      <c r="H186" s="47"/>
      <c r="I186" s="47"/>
      <c r="J186" s="47"/>
      <c r="K186" s="47"/>
      <c r="L186" s="47"/>
      <c r="M186" s="47"/>
      <c r="N186" s="47"/>
      <c r="O186" s="47"/>
      <c r="P186" s="47"/>
      <c r="Q186" s="47"/>
      <c r="R186" s="47"/>
      <c r="S186" s="47"/>
      <c r="T186" s="17"/>
    </row>
    <row r="187" s="1" customFormat="true" ht="69" hidden="false" customHeight="true" outlineLevel="0" collapsed="false">
      <c r="B187" s="62" t="str">
        <f aca="false">'1 lentelė'!$B186</f>
        <v>3.2.4.1</v>
      </c>
      <c r="C187" s="136" t="s">
        <v>1053</v>
      </c>
      <c r="D187" s="87" t="str">
        <f aca="false">'1 lentelė'!$D186</f>
        <v>Priemonė: Modernizuoti savivaldybių kultūros infrastuktūrą</v>
      </c>
      <c r="E187" s="62"/>
      <c r="F187" s="62"/>
      <c r="G187" s="62"/>
      <c r="H187" s="48" t="n">
        <f aca="false">SUM(H188:H193)</f>
        <v>5751536.04</v>
      </c>
      <c r="I187" s="48" t="n">
        <f aca="false">SUM(I188:I193)</f>
        <v>4766852.66</v>
      </c>
      <c r="J187" s="48" t="n">
        <f aca="false">SUM(J188:J193)</f>
        <v>600000</v>
      </c>
      <c r="K187" s="48" t="n">
        <f aca="false">SUM(K188:K193)</f>
        <v>384683.38</v>
      </c>
      <c r="L187" s="48" t="n">
        <f aca="false">SUM(L188:L193)</f>
        <v>5751536.34</v>
      </c>
      <c r="M187" s="48" t="n">
        <f aca="false">SUM(M188:M193)</f>
        <v>4766852.91</v>
      </c>
      <c r="N187" s="48" t="n">
        <f aca="false">SUM(N188:N193)</f>
        <v>600000</v>
      </c>
      <c r="O187" s="48" t="n">
        <f aca="false">SUM(O188:O193)</f>
        <v>384683.43</v>
      </c>
      <c r="P187" s="48" t="n">
        <f aca="false">SUM(P188:P193)</f>
        <v>4256300.74</v>
      </c>
      <c r="Q187" s="48" t="n">
        <f aca="false">SUM(Q188:Q193)</f>
        <v>3602079.77</v>
      </c>
      <c r="R187" s="48" t="n">
        <f aca="false">SUM(R188:R193)</f>
        <v>0</v>
      </c>
      <c r="S187" s="48" t="n">
        <f aca="false">SUM(S188:S193)</f>
        <v>654220.97</v>
      </c>
      <c r="T187" s="48"/>
    </row>
    <row r="188" s="26" customFormat="true" ht="109.5" hidden="false" customHeight="true" outlineLevel="0" collapsed="false">
      <c r="B188" s="20" t="str">
        <f aca="false">'1 lentelė'!$B187</f>
        <v>3.2.4.1.1</v>
      </c>
      <c r="C188" s="20" t="str">
        <f aca="false">'1 lentelė'!$C187</f>
        <v>R093305-330000-3223</v>
      </c>
      <c r="D188" s="20" t="str">
        <f aca="false">'1 lentelė'!$D187</f>
        <v>Ignalinos rajono savivaldybės viešosios bibliotekos infrastruktūros pritaikymas vietos bendruomenės poreikiams </v>
      </c>
      <c r="E188" s="20" t="str">
        <f aca="false">'1 lentelė'!$E187</f>
        <v>Ignalinos rajono savivaldybės administracija</v>
      </c>
      <c r="F188" s="32" t="s">
        <v>42</v>
      </c>
      <c r="G188" s="63" t="s">
        <v>1019</v>
      </c>
      <c r="H188" s="24" t="n">
        <f aca="false">'1 lentelė'!$P187</f>
        <v>70588</v>
      </c>
      <c r="I188" s="24" t="n">
        <f aca="false">'1 lentelė'!$Q187</f>
        <v>59999.8</v>
      </c>
      <c r="J188" s="24" t="n">
        <f aca="false">'1 lentelė'!$R187</f>
        <v>0</v>
      </c>
      <c r="K188" s="24" t="n">
        <f aca="false">'1 lentelė'!$S187</f>
        <v>10588.2</v>
      </c>
      <c r="L188" s="24" t="n">
        <v>70588</v>
      </c>
      <c r="M188" s="24" t="n">
        <v>59999.8</v>
      </c>
      <c r="N188" s="24" t="n">
        <v>0</v>
      </c>
      <c r="O188" s="24" t="n">
        <v>10588.2</v>
      </c>
      <c r="P188" s="24" t="n">
        <v>70588</v>
      </c>
      <c r="Q188" s="24" t="n">
        <v>59999.8</v>
      </c>
      <c r="R188" s="24" t="n">
        <v>0</v>
      </c>
      <c r="S188" s="24" t="n">
        <v>10588.2</v>
      </c>
      <c r="T188" s="24" t="s">
        <v>1054</v>
      </c>
      <c r="V188" s="57" t="n">
        <f aca="false">L188-M188-N188-O188</f>
        <v>0</v>
      </c>
      <c r="W188" s="57"/>
      <c r="X188" s="57" t="n">
        <v>0</v>
      </c>
      <c r="Y188" s="57"/>
    </row>
    <row r="189" s="26" customFormat="true" ht="99" hidden="false" customHeight="true" outlineLevel="0" collapsed="false">
      <c r="B189" s="20" t="str">
        <f aca="false">'1 lentelė'!$B188</f>
        <v>3.2.4.1.2</v>
      </c>
      <c r="C189" s="20" t="str">
        <f aca="false">'1 lentelė'!$C188</f>
        <v>R093305-334300-3224</v>
      </c>
      <c r="D189" s="20" t="str">
        <f aca="false">'1 lentelė'!$D188</f>
        <v>Renginių infrastruktūros atnaujinimas Zarasų miesto Didžiojoje saloje</v>
      </c>
      <c r="E189" s="20" t="str">
        <f aca="false">'1 lentelė'!$E188</f>
        <v>Zarasų rajono savivaldybės administracija, partneris- Zarasų rajono savivaldybės kultūros centras</v>
      </c>
      <c r="F189" s="32" t="s">
        <v>42</v>
      </c>
      <c r="G189" s="63" t="s">
        <v>1018</v>
      </c>
      <c r="H189" s="24" t="n">
        <f aca="false">'1 lentelė'!$P188</f>
        <v>589242.18</v>
      </c>
      <c r="I189" s="24" t="n">
        <f aca="false">'1 lentelė'!$Q188</f>
        <v>420000</v>
      </c>
      <c r="J189" s="24" t="n">
        <f aca="false">'1 lentelė'!$R188</f>
        <v>0</v>
      </c>
      <c r="K189" s="24" t="n">
        <f aca="false">'1 lentelė'!$S188</f>
        <v>169242.18</v>
      </c>
      <c r="L189" s="24" t="n">
        <v>589242.18</v>
      </c>
      <c r="M189" s="24" t="n">
        <v>420000</v>
      </c>
      <c r="N189" s="24" t="n">
        <v>0</v>
      </c>
      <c r="O189" s="24" t="n">
        <f aca="false">L189-M189</f>
        <v>169242.18</v>
      </c>
      <c r="P189" s="24" t="n">
        <v>502440.19</v>
      </c>
      <c r="Q189" s="24" t="n">
        <v>382358.83</v>
      </c>
      <c r="R189" s="24" t="n">
        <v>0</v>
      </c>
      <c r="S189" s="24" t="n">
        <f aca="false">P189-Q189</f>
        <v>120081.36</v>
      </c>
      <c r="T189" s="24"/>
      <c r="V189" s="57" t="n">
        <f aca="false">L189-M189-N189-O189</f>
        <v>0</v>
      </c>
      <c r="W189" s="57"/>
      <c r="X189" s="57" t="n">
        <v>20993</v>
      </c>
      <c r="Y189" s="57" t="s">
        <v>1047</v>
      </c>
    </row>
    <row r="190" s="26" customFormat="true" ht="87.75" hidden="false" customHeight="true" outlineLevel="0" collapsed="false">
      <c r="B190" s="20" t="str">
        <f aca="false">'1 lentelė'!$B189</f>
        <v>3.2.4.1.3</v>
      </c>
      <c r="C190" s="20" t="str">
        <f aca="false">'1 lentelė'!$C189</f>
        <v>R093305-330000-3225</v>
      </c>
      <c r="D190" s="20" t="str">
        <f aca="false">'1 lentelė'!$D189</f>
        <v>Molėtų miesto laisvalaikio ir pramogų infrastruktūros atnaujinimas ir plėtra Labanoro g. 1b, Molėtai</v>
      </c>
      <c r="E190" s="20" t="str">
        <f aca="false">'1 lentelė'!$E189</f>
        <v>Molėtų rajono savivaldybės administracija</v>
      </c>
      <c r="F190" s="32" t="s">
        <v>42</v>
      </c>
      <c r="G190" s="63" t="s">
        <v>1019</v>
      </c>
      <c r="H190" s="24" t="n">
        <f aca="false">'1 lentelė'!$P189</f>
        <v>263922.88</v>
      </c>
      <c r="I190" s="24" t="n">
        <f aca="false">'1 lentelė'!$Q189</f>
        <v>224334.44</v>
      </c>
      <c r="J190" s="24" t="n">
        <f aca="false">'1 lentelė'!$R189</f>
        <v>0</v>
      </c>
      <c r="K190" s="24" t="n">
        <f aca="false">'1 lentelė'!$S189</f>
        <v>39588.44</v>
      </c>
      <c r="L190" s="24" t="n">
        <v>263922.88</v>
      </c>
      <c r="M190" s="24" t="n">
        <v>224334.44</v>
      </c>
      <c r="N190" s="24" t="n">
        <v>0</v>
      </c>
      <c r="O190" s="24" t="n">
        <v>39588.44</v>
      </c>
      <c r="P190" s="24" t="n">
        <v>263922.88</v>
      </c>
      <c r="Q190" s="24" t="n">
        <v>224334.44</v>
      </c>
      <c r="R190" s="24" t="n">
        <v>0</v>
      </c>
      <c r="S190" s="24" t="n">
        <f aca="false">P190-Q190</f>
        <v>39588.44</v>
      </c>
      <c r="T190" s="24" t="s">
        <v>1055</v>
      </c>
      <c r="V190" s="57" t="n">
        <f aca="false">L190-M190-N190-O190</f>
        <v>0</v>
      </c>
      <c r="W190" s="57"/>
      <c r="X190" s="57" t="n">
        <v>0</v>
      </c>
      <c r="Y190" s="57"/>
    </row>
    <row r="191" s="26" customFormat="true" ht="179.25" hidden="false" customHeight="true" outlineLevel="0" collapsed="false">
      <c r="B191" s="20" t="str">
        <f aca="false">'1 lentelė'!$B190</f>
        <v>3.2.4.1.4</v>
      </c>
      <c r="C191" s="20" t="str">
        <f aca="false">'1 lentelė'!$C190</f>
        <v>R093305-330000-3226</v>
      </c>
      <c r="D191" s="20" t="str">
        <f aca="false">'1 lentelė'!$D190</f>
        <v>Buvusios Sedulinos mokyklos pastato pritaikymas Visagino kultūros centro ir bendruomenės reikmėms, įrengiant Kultūros, turizmo ir kūrybinio verslo miestą po vienu stogu.</v>
      </c>
      <c r="E191" s="20" t="str">
        <f aca="false">'1 lentelė'!$E190</f>
        <v>Visagino kultūros centras</v>
      </c>
      <c r="F191" s="32" t="s">
        <v>42</v>
      </c>
      <c r="G191" s="63" t="s">
        <v>1018</v>
      </c>
      <c r="H191" s="24" t="n">
        <f aca="false">'1 lentelė'!$P190</f>
        <v>797588.28</v>
      </c>
      <c r="I191" s="24" t="n">
        <f aca="false">'1 lentelė'!$Q190</f>
        <v>636853.67</v>
      </c>
      <c r="J191" s="24" t="n">
        <f aca="false">'1 lentelė'!$R190</f>
        <v>0</v>
      </c>
      <c r="K191" s="24" t="n">
        <f aca="false">'1 lentelė'!$S190</f>
        <v>160734.61</v>
      </c>
      <c r="L191" s="24" t="n">
        <v>797588.28</v>
      </c>
      <c r="M191" s="24" t="n">
        <v>636853.67</v>
      </c>
      <c r="N191" s="24" t="n">
        <v>0</v>
      </c>
      <c r="O191" s="24" t="n">
        <v>160734.61</v>
      </c>
      <c r="P191" s="24" t="n">
        <v>575550.37</v>
      </c>
      <c r="Q191" s="24" t="n">
        <v>459562.13</v>
      </c>
      <c r="R191" s="24" t="n">
        <v>0</v>
      </c>
      <c r="S191" s="24" t="n">
        <f aca="false">P191-Q191</f>
        <v>115988.24</v>
      </c>
      <c r="T191" s="24"/>
      <c r="V191" s="57" t="n">
        <f aca="false">L191-M191-N191-O191</f>
        <v>0</v>
      </c>
      <c r="W191" s="57"/>
      <c r="X191" s="163" t="n">
        <v>0</v>
      </c>
      <c r="Y191" s="57"/>
    </row>
    <row r="192" s="26" customFormat="true" ht="72.75" hidden="false" customHeight="true" outlineLevel="0" collapsed="false">
      <c r="B192" s="20" t="str">
        <f aca="false">'1 lentelė'!$B191</f>
        <v>3.2.4.1.5</v>
      </c>
      <c r="C192" s="20" t="str">
        <f aca="false">'1 lentelė'!$C191</f>
        <v>R093305-330000-3227</v>
      </c>
      <c r="D192" s="20" t="str">
        <f aca="false">'1 lentelė'!$D191</f>
        <v>Lietuvos etnokosmologijos muziejaus paslaugų plėtros baigiamasis etapas</v>
      </c>
      <c r="E192" s="20" t="str">
        <f aca="false">'1 lentelė'!$E191</f>
        <v>BĮ Lietuvos Etnokosmologijos muziejus</v>
      </c>
      <c r="F192" s="32" t="s">
        <v>42</v>
      </c>
      <c r="G192" s="63" t="s">
        <v>1018</v>
      </c>
      <c r="H192" s="24" t="n">
        <f aca="false">'1 lentelė'!$P191</f>
        <v>4000000</v>
      </c>
      <c r="I192" s="24" t="n">
        <f aca="false">'1 lentelė'!$Q191</f>
        <v>3400000</v>
      </c>
      <c r="J192" s="24" t="n">
        <f aca="false">'1 lentelė'!$R191</f>
        <v>600000</v>
      </c>
      <c r="K192" s="24" t="n">
        <f aca="false">'1 lentelė'!$S191</f>
        <v>0</v>
      </c>
      <c r="L192" s="24" t="n">
        <v>4000000</v>
      </c>
      <c r="M192" s="24" t="n">
        <v>3400000</v>
      </c>
      <c r="N192" s="24" t="n">
        <v>600000</v>
      </c>
      <c r="O192" s="24" t="n">
        <v>0</v>
      </c>
      <c r="P192" s="149" t="n">
        <v>2813604.6</v>
      </c>
      <c r="Q192" s="24" t="n">
        <v>2450159.82</v>
      </c>
      <c r="R192" s="24" t="n">
        <v>0</v>
      </c>
      <c r="S192" s="149" t="n">
        <f aca="false">P192-Q192</f>
        <v>363444.78</v>
      </c>
      <c r="T192" s="79"/>
      <c r="V192" s="57" t="n">
        <f aca="false">L192-M192-N192-O192</f>
        <v>0</v>
      </c>
      <c r="W192" s="57"/>
      <c r="X192" s="57" t="n">
        <v>0</v>
      </c>
      <c r="Y192" s="57"/>
    </row>
    <row r="193" s="26" customFormat="true" ht="69" hidden="false" customHeight="true" outlineLevel="0" collapsed="false">
      <c r="B193" s="20" t="str">
        <f aca="false">'1 lentelė'!$B192</f>
        <v>3.2.4.1.6</v>
      </c>
      <c r="C193" s="20" t="str">
        <f aca="false">'1 lentelė'!$C192</f>
        <v>R093305-330000-3228</v>
      </c>
      <c r="D193" s="20" t="str">
        <f aca="false">'1 lentelė'!$D192</f>
        <v>Utenos A. ir M. Miškinių viešosios bibliotekos modernizavimas</v>
      </c>
      <c r="E193" s="20" t="str">
        <f aca="false">'1 lentelė'!$E192</f>
        <v>Utenos A. ir M. Miškinių viešoji biblioteka</v>
      </c>
      <c r="F193" s="32" t="s">
        <v>42</v>
      </c>
      <c r="G193" s="63" t="s">
        <v>1019</v>
      </c>
      <c r="H193" s="24" t="n">
        <f aca="false">'1 lentelė'!$P192</f>
        <v>30194.7</v>
      </c>
      <c r="I193" s="24" t="n">
        <f aca="false">'1 lentelė'!$Q192</f>
        <v>25664.75</v>
      </c>
      <c r="J193" s="24" t="n">
        <f aca="false">'1 lentelė'!$R192</f>
        <v>0</v>
      </c>
      <c r="K193" s="24" t="n">
        <f aca="false">'1 lentelė'!$S192</f>
        <v>4529.95</v>
      </c>
      <c r="L193" s="24" t="n">
        <v>30195</v>
      </c>
      <c r="M193" s="24" t="n">
        <v>25665</v>
      </c>
      <c r="N193" s="24" t="n">
        <v>0</v>
      </c>
      <c r="O193" s="24" t="n">
        <v>4530</v>
      </c>
      <c r="P193" s="24" t="n">
        <v>30194.7</v>
      </c>
      <c r="Q193" s="24" t="n">
        <v>25664.75</v>
      </c>
      <c r="R193" s="24" t="n">
        <v>0</v>
      </c>
      <c r="S193" s="24" t="n">
        <f aca="false">P193-Q193</f>
        <v>4529.95</v>
      </c>
      <c r="T193" s="24" t="s">
        <v>1056</v>
      </c>
      <c r="V193" s="57" t="n">
        <f aca="false">L193-M193-N193-O193</f>
        <v>0</v>
      </c>
      <c r="W193" s="57"/>
      <c r="X193" s="57" t="n">
        <v>0</v>
      </c>
      <c r="Y193" s="57"/>
    </row>
    <row r="194" s="1" customFormat="true" ht="44.25" hidden="false" customHeight="true" outlineLevel="0" collapsed="false">
      <c r="B194" s="47" t="str">
        <f aca="false">'1 lentelė'!$B193</f>
        <v>3.2.5</v>
      </c>
      <c r="C194" s="47"/>
      <c r="D194" s="47" t="str">
        <f aca="false">'1 lentelė'!$D193</f>
        <v>Uždavinys: Gerinti viešąjį valdymą</v>
      </c>
      <c r="E194" s="47"/>
      <c r="F194" s="47"/>
      <c r="G194" s="47"/>
      <c r="H194" s="47"/>
      <c r="I194" s="47"/>
      <c r="J194" s="47"/>
      <c r="K194" s="47"/>
      <c r="L194" s="47"/>
      <c r="M194" s="47"/>
      <c r="N194" s="47"/>
      <c r="O194" s="47"/>
      <c r="P194" s="47"/>
      <c r="Q194" s="47"/>
      <c r="R194" s="47"/>
      <c r="S194" s="47"/>
      <c r="T194" s="17"/>
    </row>
    <row r="195" s="1" customFormat="true" ht="96" hidden="false" customHeight="true" outlineLevel="0" collapsed="false">
      <c r="B195" s="62" t="str">
        <f aca="false">'1 lentelė'!$B194</f>
        <v>3.2.5.1</v>
      </c>
      <c r="C195" s="136" t="s">
        <v>692</v>
      </c>
      <c r="D195" s="87" t="str">
        <f aca="false">'1 lentelė'!$D194</f>
        <v>Priemonė: Paslaugų ir asmenų aptarnavimo kokybės gerinimas savivaldybėse</v>
      </c>
      <c r="E195" s="62"/>
      <c r="F195" s="62"/>
      <c r="G195" s="62"/>
      <c r="H195" s="48" t="n">
        <f aca="false">SUM(H196:H202)</f>
        <v>1120076.09</v>
      </c>
      <c r="I195" s="48" t="n">
        <f aca="false">SUM(I196:I202)</f>
        <v>951990.68</v>
      </c>
      <c r="J195" s="48" t="n">
        <f aca="false">SUM(J196:J202)</f>
        <v>0</v>
      </c>
      <c r="K195" s="48" t="n">
        <f aca="false">SUM(K196:K202)</f>
        <v>168085.41</v>
      </c>
      <c r="L195" s="48" t="n">
        <f aca="false">SUM(L196:L202)</f>
        <v>980116.09</v>
      </c>
      <c r="M195" s="48" t="n">
        <f aca="false">SUM(M196:M202)</f>
        <v>833024.68</v>
      </c>
      <c r="N195" s="48" t="n">
        <f aca="false">SUM(N196:N202)</f>
        <v>0</v>
      </c>
      <c r="O195" s="48" t="n">
        <f aca="false">SUM(O196:O202)</f>
        <v>147091.41</v>
      </c>
      <c r="P195" s="48" t="n">
        <f aca="false">SUM(P196:P202)</f>
        <v>554433.88</v>
      </c>
      <c r="Q195" s="48" t="n">
        <f aca="false">SUM(Q196:Q202)</f>
        <v>482698.95</v>
      </c>
      <c r="R195" s="48" t="n">
        <f aca="false">SUM(R196:R202)</f>
        <v>0</v>
      </c>
      <c r="S195" s="48" t="n">
        <f aca="false">SUM(S196:S202)</f>
        <v>71734.93</v>
      </c>
      <c r="T195" s="32"/>
    </row>
    <row r="196" s="26" customFormat="true" ht="87.75" hidden="false" customHeight="true" outlineLevel="0" collapsed="false">
      <c r="B196" s="20" t="str">
        <f aca="false">'1 lentelė'!$B195</f>
        <v>3.2.5.1.1</v>
      </c>
      <c r="C196" s="20" t="str">
        <f aca="false">'1 lentelė'!$C195</f>
        <v>R099920-490000-3229</v>
      </c>
      <c r="D196" s="20" t="str">
        <f aca="false">'1 lentelė'!$D195</f>
        <v>Paslaugų ir asmenų aptarnavimo kokybės gerinimas Visagino  savivaldybėje</v>
      </c>
      <c r="E196" s="20" t="str">
        <f aca="false">'1 lentelė'!$E195</f>
        <v>Visagino savivaldybės administracija</v>
      </c>
      <c r="F196" s="63" t="s">
        <v>43</v>
      </c>
      <c r="G196" s="63" t="s">
        <v>1018</v>
      </c>
      <c r="H196" s="24" t="n">
        <f aca="false">'1 lentelė'!$P195</f>
        <v>188236</v>
      </c>
      <c r="I196" s="24" t="n">
        <f aca="false">'1 lentelė'!$Q195</f>
        <v>160000</v>
      </c>
      <c r="J196" s="24" t="n">
        <f aca="false">'1 lentelė'!$R195</f>
        <v>0</v>
      </c>
      <c r="K196" s="24" t="n">
        <f aca="false">'1 lentelė'!$S195</f>
        <v>28236</v>
      </c>
      <c r="L196" s="24" t="n">
        <v>188236</v>
      </c>
      <c r="M196" s="24" t="n">
        <v>160000</v>
      </c>
      <c r="N196" s="24" t="n">
        <v>0</v>
      </c>
      <c r="O196" s="24" t="n">
        <v>28236</v>
      </c>
      <c r="P196" s="24" t="n">
        <f aca="false">Q196+R196+S196</f>
        <v>12319.27</v>
      </c>
      <c r="Q196" s="24" t="n">
        <v>11010.52</v>
      </c>
      <c r="R196" s="24" t="n">
        <v>0</v>
      </c>
      <c r="S196" s="24" t="n">
        <v>1308.75</v>
      </c>
      <c r="T196" s="24"/>
      <c r="V196" s="57" t="n">
        <f aca="false">L196-M196-N196-O196</f>
        <v>0</v>
      </c>
    </row>
    <row r="197" s="26" customFormat="true" ht="87" hidden="false" customHeight="true" outlineLevel="0" collapsed="false">
      <c r="B197" s="20" t="str">
        <f aca="false">'1 lentelė'!$B196</f>
        <v>3.2.5.1.2</v>
      </c>
      <c r="C197" s="20" t="str">
        <f aca="false">'1 lentelė'!$C196</f>
        <v>R099920-490000-3230</v>
      </c>
      <c r="D197" s="20" t="str">
        <f aca="false">'1 lentelė'!$D196</f>
        <v>Paslaugų ir asmenų aptarnavimo kokybės gerinimas Molėtų rajono savivaldybėje</v>
      </c>
      <c r="E197" s="20" t="str">
        <f aca="false">'1 lentelė'!$E196</f>
        <v>Molėtų rajono savivaldybės administracija</v>
      </c>
      <c r="F197" s="63" t="s">
        <v>43</v>
      </c>
      <c r="G197" s="63" t="s">
        <v>1018</v>
      </c>
      <c r="H197" s="24" t="n">
        <f aca="false">'1 lentelė'!$P196</f>
        <v>186665</v>
      </c>
      <c r="I197" s="24" t="n">
        <f aca="false">'1 lentelė'!$Q196</f>
        <v>158665</v>
      </c>
      <c r="J197" s="24" t="n">
        <f aca="false">'1 lentelė'!$R196</f>
        <v>0</v>
      </c>
      <c r="K197" s="24" t="n">
        <f aca="false">'1 lentelė'!$S196</f>
        <v>28000</v>
      </c>
      <c r="L197" s="24" t="n">
        <v>186665</v>
      </c>
      <c r="M197" s="24" t="n">
        <v>158665</v>
      </c>
      <c r="N197" s="24" t="n">
        <v>0</v>
      </c>
      <c r="O197" s="24" t="n">
        <v>28000</v>
      </c>
      <c r="P197" s="24" t="n">
        <v>117590.54</v>
      </c>
      <c r="Q197" s="24" t="n">
        <v>102338.17</v>
      </c>
      <c r="R197" s="24" t="n">
        <v>0</v>
      </c>
      <c r="S197" s="24" t="n">
        <f aca="false">P197-Q197</f>
        <v>15252.37</v>
      </c>
      <c r="T197" s="24"/>
      <c r="V197" s="57" t="n">
        <f aca="false">L197-M197-N197-O197</f>
        <v>0</v>
      </c>
    </row>
    <row r="198" s="26" customFormat="true" ht="83.25" hidden="false" customHeight="true" outlineLevel="0" collapsed="false">
      <c r="B198" s="20" t="str">
        <f aca="false">'1 lentelė'!$B197</f>
        <v> 3.2.5.1.3</v>
      </c>
      <c r="C198" s="20" t="str">
        <f aca="false">'1 lentelė'!$C197</f>
        <v>R099920-490000-3231</v>
      </c>
      <c r="D198" s="20" t="str">
        <f aca="false">'1 lentelė'!$D197</f>
        <v>Paslaugų ir asmenų aptarnavimo kokybės gerinimas Zarasų rajono savivaldybėje</v>
      </c>
      <c r="E198" s="20" t="str">
        <f aca="false">'1 lentelė'!$E197</f>
        <v>Zarasų rajono savivaldybės administracija</v>
      </c>
      <c r="F198" s="63" t="s">
        <v>43</v>
      </c>
      <c r="G198" s="63" t="s">
        <v>1018</v>
      </c>
      <c r="H198" s="24" t="n">
        <f aca="false">'1 lentelė'!$P197</f>
        <v>154414.52</v>
      </c>
      <c r="I198" s="24" t="n">
        <f aca="false">'1 lentelė'!$Q197</f>
        <v>131252.34</v>
      </c>
      <c r="J198" s="24" t="n">
        <f aca="false">'1 lentelė'!$R197</f>
        <v>0</v>
      </c>
      <c r="K198" s="24" t="n">
        <f aca="false">'1 lentelė'!$S197</f>
        <v>23162.18</v>
      </c>
      <c r="L198" s="24" t="n">
        <v>154414.52</v>
      </c>
      <c r="M198" s="24" t="n">
        <v>131252.34</v>
      </c>
      <c r="N198" s="24" t="n">
        <v>0</v>
      </c>
      <c r="O198" s="24" t="n">
        <v>23162.18</v>
      </c>
      <c r="P198" s="24" t="n">
        <v>152879.14</v>
      </c>
      <c r="Q198" s="24" t="n">
        <v>130979.58</v>
      </c>
      <c r="R198" s="24" t="n">
        <v>0</v>
      </c>
      <c r="S198" s="24" t="n">
        <f aca="false">P198-Q198</f>
        <v>21899.56</v>
      </c>
      <c r="T198" s="24"/>
      <c r="V198" s="57" t="n">
        <f aca="false">L198-M198-N198-O198</f>
        <v>0</v>
      </c>
    </row>
    <row r="199" s="26" customFormat="true" ht="105" hidden="false" customHeight="true" outlineLevel="0" collapsed="false">
      <c r="B199" s="20" t="str">
        <f aca="false">'1 lentelė'!$B198</f>
        <v>3.2.5.1.4</v>
      </c>
      <c r="C199" s="20" t="str">
        <f aca="false">'1 lentelė'!$C198</f>
        <v>R099920-490000-3232</v>
      </c>
      <c r="D199" s="20" t="str">
        <f aca="false">'1 lentelė'!$D198</f>
        <v>Paslaugų ir asmenų aptarnavimo kokybės gerinimas Utenos rajono savivaldybėje, I etapas</v>
      </c>
      <c r="E199" s="20" t="str">
        <f aca="false">'1 lentelė'!$E198</f>
        <v>VšĮ "Utenos verslo informacijos centras"</v>
      </c>
      <c r="F199" s="63" t="s">
        <v>43</v>
      </c>
      <c r="G199" s="63" t="s">
        <v>1018</v>
      </c>
      <c r="H199" s="24" t="n">
        <f aca="false">'1 lentelė'!$P198</f>
        <v>116373.51</v>
      </c>
      <c r="I199" s="24" t="n">
        <f aca="false">'1 lentelė'!$Q198</f>
        <v>98844.35</v>
      </c>
      <c r="J199" s="24" t="n">
        <f aca="false">'1 lentelė'!$R198</f>
        <v>0</v>
      </c>
      <c r="K199" s="24" t="n">
        <f aca="false">'1 lentelė'!$S198</f>
        <v>17529.16</v>
      </c>
      <c r="L199" s="24" t="n">
        <v>116373.51</v>
      </c>
      <c r="M199" s="24" t="n">
        <v>98844.35</v>
      </c>
      <c r="N199" s="24" t="n">
        <v>0</v>
      </c>
      <c r="O199" s="24" t="n">
        <v>17529.16</v>
      </c>
      <c r="P199" s="24" t="n">
        <v>110338.66</v>
      </c>
      <c r="Q199" s="24" t="n">
        <v>93718.52</v>
      </c>
      <c r="R199" s="24" t="n">
        <v>0</v>
      </c>
      <c r="S199" s="24" t="n">
        <f aca="false">P199-Q199</f>
        <v>16620.14</v>
      </c>
      <c r="T199" s="24"/>
      <c r="V199" s="57" t="n">
        <f aca="false">L199-M199-N199-O199</f>
        <v>0</v>
      </c>
    </row>
    <row r="200" s="26" customFormat="true" ht="89.25" hidden="false" customHeight="true" outlineLevel="0" collapsed="false">
      <c r="B200" s="20" t="str">
        <f aca="false">'1 lentelė'!$B199</f>
        <v> 3.2.5.1.5</v>
      </c>
      <c r="C200" s="20" t="str">
        <f aca="false">'1 lentelė'!$C199</f>
        <v>R099920-490000-3233</v>
      </c>
      <c r="D200" s="20" t="str">
        <f aca="false">'1 lentelė'!$D199</f>
        <v>Paslaugų ir asmenų aptarnavimo kokybės gerinimas Anykščių savivaldybėje</v>
      </c>
      <c r="E200" s="20" t="str">
        <f aca="false">'1 lentelė'!$E199</f>
        <v>Anykščių rajono savivaldybės administracija</v>
      </c>
      <c r="F200" s="63" t="s">
        <v>43</v>
      </c>
      <c r="G200" s="63" t="s">
        <v>1018</v>
      </c>
      <c r="H200" s="24" t="n">
        <f aca="false">'1 lentelė'!$P199</f>
        <v>176470.59</v>
      </c>
      <c r="I200" s="24" t="n">
        <f aca="false">'1 lentelė'!$Q199</f>
        <v>150000</v>
      </c>
      <c r="J200" s="24" t="n">
        <f aca="false">'1 lentelė'!$R199</f>
        <v>0</v>
      </c>
      <c r="K200" s="24" t="n">
        <f aca="false">'1 lentelė'!$S199</f>
        <v>26470.59</v>
      </c>
      <c r="L200" s="24" t="n">
        <v>176470.59</v>
      </c>
      <c r="M200" s="24" t="n">
        <v>150000</v>
      </c>
      <c r="N200" s="24" t="n">
        <v>0</v>
      </c>
      <c r="O200" s="24" t="n">
        <v>26470.59</v>
      </c>
      <c r="P200" s="24" t="n">
        <v>69839.86</v>
      </c>
      <c r="Q200" s="24" t="n">
        <v>60863.88</v>
      </c>
      <c r="R200" s="24" t="n">
        <v>0</v>
      </c>
      <c r="S200" s="24" t="n">
        <f aca="false">P200-Q200</f>
        <v>8975.98</v>
      </c>
      <c r="T200" s="79"/>
      <c r="V200" s="57" t="n">
        <f aca="false">L200-M200-N200-O200</f>
        <v>0</v>
      </c>
    </row>
    <row r="201" s="26" customFormat="true" ht="88.5" hidden="false" customHeight="true" outlineLevel="0" collapsed="false">
      <c r="B201" s="20" t="str">
        <f aca="false">'1 lentelė'!$B200</f>
        <v> 3.2.5.1.6</v>
      </c>
      <c r="C201" s="20" t="str">
        <f aca="false">'1 lentelė'!$C200</f>
        <v>R099920-490000-3234</v>
      </c>
      <c r="D201" s="20" t="str">
        <f aca="false">'1 lentelė'!$D200</f>
        <v>Paslaugų ir asmenų aptarnavimo kokybės gerinimas Ignalinos rajono savivaldybėje</v>
      </c>
      <c r="E201" s="20" t="str">
        <f aca="false">'1 lentelė'!$E200</f>
        <v>Ignalinos rajono savivaldybės administracija</v>
      </c>
      <c r="F201" s="63" t="s">
        <v>43</v>
      </c>
      <c r="G201" s="63" t="s">
        <v>1018</v>
      </c>
      <c r="H201" s="22" t="n">
        <f aca="false">'1 lentelė'!$P200</f>
        <v>157956.47</v>
      </c>
      <c r="I201" s="22" t="n">
        <f aca="false">'1 lentelė'!$Q200</f>
        <v>134262.99</v>
      </c>
      <c r="J201" s="22" t="n">
        <f aca="false">'1 lentelė'!$R200</f>
        <v>0</v>
      </c>
      <c r="K201" s="22" t="n">
        <f aca="false">'1 lentelė'!$S200</f>
        <v>23693.48</v>
      </c>
      <c r="L201" s="22" t="n">
        <v>157956.47</v>
      </c>
      <c r="M201" s="22" t="n">
        <v>134262.99</v>
      </c>
      <c r="N201" s="22" t="n">
        <v>0</v>
      </c>
      <c r="O201" s="22" t="n">
        <v>23693.48</v>
      </c>
      <c r="P201" s="22" t="n">
        <v>91466.41</v>
      </c>
      <c r="Q201" s="22" t="n">
        <v>83788.28</v>
      </c>
      <c r="R201" s="22" t="n">
        <v>0</v>
      </c>
      <c r="S201" s="22" t="n">
        <f aca="false">P201-Q201</f>
        <v>7678.13000000001</v>
      </c>
      <c r="T201" s="22"/>
      <c r="V201" s="58" t="n">
        <f aca="false">L201-M201-N201-O201</f>
        <v>0</v>
      </c>
    </row>
    <row r="202" s="1" customFormat="true" ht="85.5" hidden="false" customHeight="true" outlineLevel="0" collapsed="false">
      <c r="B202" s="20" t="s">
        <v>712</v>
      </c>
      <c r="C202" s="20" t="s">
        <v>713</v>
      </c>
      <c r="D202" s="20" t="s">
        <v>714</v>
      </c>
      <c r="E202" s="20" t="s">
        <v>123</v>
      </c>
      <c r="F202" s="63" t="s">
        <v>43</v>
      </c>
      <c r="G202" s="63" t="s">
        <v>43</v>
      </c>
      <c r="H202" s="22" t="n">
        <v>139960</v>
      </c>
      <c r="I202" s="22" t="n">
        <v>118966</v>
      </c>
      <c r="J202" s="22" t="n">
        <v>0</v>
      </c>
      <c r="K202" s="22" t="n">
        <v>20994</v>
      </c>
      <c r="L202" s="22" t="n">
        <v>0</v>
      </c>
      <c r="M202" s="22" t="n">
        <v>0</v>
      </c>
      <c r="N202" s="22" t="n">
        <v>0</v>
      </c>
      <c r="O202" s="22" t="n">
        <v>0</v>
      </c>
      <c r="P202" s="22" t="n">
        <v>0</v>
      </c>
      <c r="Q202" s="22" t="n">
        <v>0</v>
      </c>
      <c r="R202" s="22" t="n">
        <v>0</v>
      </c>
      <c r="S202" s="22" t="n">
        <v>0</v>
      </c>
      <c r="T202" s="22"/>
      <c r="V202" s="58" t="n">
        <f aca="false">L202-M202-N202-O202</f>
        <v>0</v>
      </c>
    </row>
    <row r="203" s="68" customFormat="true" ht="15" hidden="false" customHeight="false" outlineLevel="0" collapsed="false">
      <c r="B203" s="164"/>
      <c r="H203" s="70"/>
      <c r="I203" s="70"/>
      <c r="J203" s="70"/>
      <c r="K203" s="70"/>
      <c r="L203" s="165"/>
      <c r="M203" s="165"/>
      <c r="N203" s="165"/>
      <c r="O203" s="165"/>
      <c r="P203" s="165"/>
      <c r="Q203" s="165"/>
      <c r="R203" s="165"/>
      <c r="S203" s="165"/>
      <c r="T203" s="165"/>
    </row>
    <row r="204" customFormat="false" ht="15.75" hidden="false" customHeight="true" outlineLevel="0" collapsed="false">
      <c r="B204" s="166" t="s">
        <v>1057</v>
      </c>
      <c r="C204" s="167"/>
      <c r="D204" s="167"/>
      <c r="E204" s="167"/>
      <c r="F204" s="167"/>
    </row>
    <row r="205" customFormat="false" ht="15" hidden="false" customHeight="false" outlineLevel="0" collapsed="false">
      <c r="B205" s="168" t="s">
        <v>1058</v>
      </c>
    </row>
    <row r="206" customFormat="false" ht="15" hidden="false" customHeight="false" outlineLevel="0" collapsed="false">
      <c r="B206" s="169"/>
      <c r="C206" s="170"/>
      <c r="D206" s="170"/>
      <c r="E206" s="170"/>
      <c r="F206" s="170"/>
      <c r="G206" s="170"/>
      <c r="H206" s="170"/>
      <c r="I206" s="170"/>
      <c r="J206" s="170"/>
      <c r="K206" s="170"/>
    </row>
    <row r="207" customFormat="false" ht="15" hidden="false" customHeight="false" outlineLevel="0" collapsed="false">
      <c r="B207" s="171"/>
      <c r="C207" s="171"/>
      <c r="D207" s="171"/>
      <c r="E207" s="171"/>
      <c r="F207" s="171"/>
      <c r="G207" s="171"/>
      <c r="H207" s="171"/>
      <c r="I207" s="171"/>
      <c r="J207" s="171"/>
      <c r="K207" s="171"/>
    </row>
    <row r="208" customFormat="false" ht="15" hidden="false" customHeight="false" outlineLevel="0" collapsed="false">
      <c r="B208" s="169"/>
      <c r="C208" s="170"/>
      <c r="D208" s="170"/>
      <c r="E208" s="170"/>
      <c r="F208" s="170"/>
      <c r="G208" s="170"/>
      <c r="H208" s="170"/>
      <c r="I208" s="170"/>
      <c r="J208" s="170"/>
      <c r="K208" s="170"/>
    </row>
    <row r="209" customFormat="false" ht="15" hidden="false" customHeight="false" outlineLevel="0" collapsed="false">
      <c r="B209" s="169"/>
      <c r="C209" s="170"/>
      <c r="D209" s="170"/>
      <c r="E209" s="170"/>
      <c r="F209" s="170"/>
      <c r="G209" s="170"/>
      <c r="H209" s="170"/>
      <c r="I209" s="170"/>
      <c r="J209" s="170"/>
      <c r="K209" s="170"/>
    </row>
    <row r="210" customFormat="false" ht="15" hidden="false" customHeight="false" outlineLevel="0" collapsed="false">
      <c r="B210" s="171"/>
      <c r="C210" s="171"/>
      <c r="D210" s="171"/>
      <c r="E210" s="171"/>
      <c r="F210" s="171"/>
      <c r="G210" s="171"/>
      <c r="H210" s="171"/>
      <c r="I210" s="171"/>
      <c r="J210" s="171"/>
      <c r="K210" s="171"/>
    </row>
    <row r="211" customFormat="false" ht="15" hidden="false" customHeight="false" outlineLevel="0" collapsed="false">
      <c r="B211" s="169"/>
    </row>
    <row r="212" customFormat="false" ht="15" hidden="false" customHeight="false" outlineLevel="0" collapsed="false">
      <c r="B212" s="169"/>
    </row>
    <row r="213" customFormat="false" ht="15" hidden="false" customHeight="false" outlineLevel="0" collapsed="false">
      <c r="B213" s="172" t="s">
        <v>715</v>
      </c>
      <c r="C213" s="147"/>
      <c r="D213" s="147"/>
      <c r="E213" s="147"/>
      <c r="F213" s="147"/>
      <c r="G213" s="147"/>
      <c r="H213" s="173" t="n">
        <f aca="false">'1 lentelė'!$P$202</f>
        <v>0</v>
      </c>
      <c r="I213" s="173" t="n">
        <f aca="false">'1 lentelė'!$Q$202</f>
        <v>0</v>
      </c>
      <c r="J213" s="173" t="n">
        <f aca="false">'1 lentelė'!$R$202</f>
        <v>0</v>
      </c>
      <c r="K213" s="173" t="n">
        <f aca="false">'1 lentelė'!$S$202</f>
        <v>0</v>
      </c>
      <c r="L213" s="173" t="n">
        <f aca="false">SUBTOTAL(9,L9:L202)</f>
        <v>199080712.26</v>
      </c>
      <c r="M213" s="173" t="n">
        <f aca="false">SUBTOTAL(9,M9:M202)</f>
        <v>148764320.01</v>
      </c>
      <c r="N213" s="173" t="n">
        <f aca="false">SUBTOTAL(9,N9:N202)</f>
        <v>7863853.11</v>
      </c>
      <c r="O213" s="173" t="n">
        <f aca="false">SUBTOTAL(9,O9:O202)</f>
        <v>33458807.85</v>
      </c>
      <c r="P213" s="173" t="n">
        <f aca="false">SUBTOTAL(9,P9:P202)</f>
        <v>140623419.6</v>
      </c>
      <c r="Q213" s="173" t="n">
        <f aca="false">SUBTOTAL(9,Q9:Q202)</f>
        <v>107249210.5695</v>
      </c>
      <c r="R213" s="173" t="n">
        <f aca="false">SUBTOTAL(9,R9:R202)</f>
        <v>4068497.9805</v>
      </c>
      <c r="S213" s="173" t="n">
        <f aca="false">SUBTOTAL(9,S9:S202)</f>
        <v>29305711.05</v>
      </c>
      <c r="T213" s="173" t="n">
        <f aca="false">SUBTOTAL(9,T9:T202)</f>
        <v>0</v>
      </c>
      <c r="U213" s="68"/>
    </row>
    <row r="214" customFormat="false" ht="15" hidden="false" customHeight="false" outlineLevel="0" collapsed="false">
      <c r="B214" s="169"/>
    </row>
    <row r="215" customFormat="false" ht="15" hidden="false" customHeight="false" outlineLevel="0" collapsed="false">
      <c r="B215" s="169"/>
    </row>
    <row r="216" customFormat="false" ht="15" hidden="false" customHeight="false" outlineLevel="0" collapsed="false">
      <c r="B216" s="171"/>
      <c r="C216" s="171"/>
      <c r="D216" s="171"/>
      <c r="E216" s="171"/>
      <c r="F216" s="171"/>
      <c r="G216" s="171"/>
      <c r="H216" s="171"/>
      <c r="I216" s="171"/>
      <c r="J216" s="171"/>
      <c r="K216" s="171"/>
    </row>
    <row r="217" customFormat="false" ht="15" hidden="false" customHeight="false" outlineLevel="0" collapsed="false">
      <c r="B217" s="171"/>
      <c r="C217" s="171"/>
      <c r="D217" s="171"/>
      <c r="E217" s="171"/>
      <c r="F217" s="171"/>
      <c r="G217" s="171"/>
      <c r="H217" s="171"/>
      <c r="I217" s="171"/>
      <c r="J217" s="171"/>
      <c r="K217" s="171"/>
    </row>
    <row r="218" customFormat="false" ht="15" hidden="false" customHeight="false" outlineLevel="0" collapsed="false">
      <c r="B218" s="171"/>
      <c r="C218" s="171"/>
      <c r="D218" s="171"/>
      <c r="E218" s="171"/>
      <c r="F218" s="171"/>
      <c r="G218" s="171"/>
      <c r="H218" s="171"/>
      <c r="I218" s="171"/>
      <c r="J218" s="171"/>
      <c r="K218" s="171"/>
    </row>
    <row r="219" customFormat="false" ht="15" hidden="false" customHeight="false" outlineLevel="0" collapsed="false">
      <c r="B219" s="171"/>
      <c r="C219" s="171"/>
      <c r="D219" s="171"/>
      <c r="E219" s="171"/>
      <c r="F219" s="171"/>
      <c r="G219" s="171"/>
      <c r="H219" s="171"/>
      <c r="I219" s="171"/>
      <c r="J219" s="171"/>
      <c r="K219" s="171"/>
    </row>
    <row r="220" customFormat="false" ht="15" hidden="false" customHeight="false" outlineLevel="0" collapsed="false">
      <c r="B220" s="171"/>
      <c r="C220" s="171"/>
      <c r="D220" s="171"/>
      <c r="E220" s="171"/>
      <c r="F220" s="171"/>
      <c r="G220" s="171"/>
      <c r="H220" s="171"/>
      <c r="I220" s="171"/>
      <c r="J220" s="171"/>
      <c r="K220" s="171"/>
    </row>
    <row r="221" customFormat="false" ht="15" hidden="false" customHeight="false" outlineLevel="0" collapsed="false">
      <c r="B221" s="171"/>
      <c r="C221" s="171"/>
      <c r="D221" s="171"/>
      <c r="E221" s="171"/>
      <c r="F221" s="171"/>
      <c r="G221" s="171"/>
      <c r="H221" s="171"/>
      <c r="I221" s="171"/>
      <c r="J221" s="171"/>
      <c r="K221" s="171"/>
    </row>
  </sheetData>
  <mergeCells count="31">
    <mergeCell ref="B6:G6"/>
    <mergeCell ref="H6:K6"/>
    <mergeCell ref="L6:O6"/>
    <mergeCell ref="P6:S6"/>
    <mergeCell ref="T6:T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B207:K207"/>
    <mergeCell ref="B210:K210"/>
    <mergeCell ref="B216:K216"/>
    <mergeCell ref="B217:K217"/>
    <mergeCell ref="B218:K218"/>
    <mergeCell ref="B219:K219"/>
    <mergeCell ref="B220:K220"/>
    <mergeCell ref="B221:K22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Y1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1" sqref="8:202 B2"/>
    </sheetView>
  </sheetViews>
  <sheetFormatPr defaultColWidth="8.6875" defaultRowHeight="15" zeroHeight="false" outlineLevelRow="0" outlineLevelCol="0"/>
  <cols>
    <col collapsed="false" customWidth="true" hidden="false" outlineLevel="0" max="1" min="1" style="0" width="17.14"/>
    <col collapsed="false" customWidth="true" hidden="false" outlineLevel="0" max="2" min="2" style="0" width="9.14"/>
    <col collapsed="false" customWidth="true" hidden="false" outlineLevel="0" max="3" min="3" style="0" width="11.71"/>
    <col collapsed="false" customWidth="true" hidden="false" outlineLevel="0" max="4" min="4" style="0" width="15.57"/>
    <col collapsed="false" customWidth="true" hidden="false" outlineLevel="0" max="5" min="5" style="0" width="12.86"/>
    <col collapsed="false" customWidth="true" hidden="true" outlineLevel="0" max="6" min="6" style="0" width="10.42"/>
    <col collapsed="false" customWidth="true" hidden="false" outlineLevel="0" max="7" min="7" style="0" width="10.71"/>
    <col collapsed="false" customWidth="true" hidden="false" outlineLevel="0" max="9" min="9" style="174" width="12.71"/>
    <col collapsed="false" customWidth="true" hidden="false" outlineLevel="0" max="10" min="10" style="104" width="9.14"/>
    <col collapsed="false" customWidth="true" hidden="false" outlineLevel="0" max="11" min="11" style="0" width="12.42"/>
    <col collapsed="false" customWidth="true" hidden="false" outlineLevel="0" max="13" min="13" style="0" width="12.29"/>
    <col collapsed="false" customWidth="true" hidden="true" outlineLevel="0" max="14" min="14" style="0" width="11.52"/>
    <col collapsed="false" customWidth="true" hidden="true" outlineLevel="0" max="15" min="15" style="0" width="13.7"/>
    <col collapsed="false" customWidth="true" hidden="false" outlineLevel="0" max="16" min="16" style="0" width="11.29"/>
    <col collapsed="false" customWidth="true" hidden="true" outlineLevel="0" max="17" min="17" style="0" width="10.58"/>
    <col collapsed="false" customWidth="true" hidden="false" outlineLevel="0" max="18" min="18" style="175" width="10.85"/>
    <col collapsed="false" customWidth="true" hidden="false" outlineLevel="0" max="19" min="19" style="176" width="9.14"/>
    <col collapsed="false" customWidth="true" hidden="false" outlineLevel="0" max="21" min="21" style="177" width="15"/>
    <col collapsed="false" customWidth="true" hidden="false" outlineLevel="0" max="25" min="25" style="0" width="10.29"/>
  </cols>
  <sheetData>
    <row r="1" customFormat="false" ht="15" hidden="false" customHeight="false" outlineLevel="0" collapsed="false">
      <c r="E1" s="140" t="s">
        <v>1059</v>
      </c>
      <c r="G1" s="178" t="s">
        <v>1060</v>
      </c>
      <c r="H1" s="178" t="s">
        <v>1061</v>
      </c>
      <c r="I1" s="179" t="s">
        <v>1062</v>
      </c>
      <c r="J1" s="180" t="s">
        <v>1061</v>
      </c>
      <c r="K1" s="178" t="s">
        <v>1063</v>
      </c>
      <c r="L1" s="178" t="s">
        <v>1064</v>
      </c>
      <c r="M1" s="178" t="s">
        <v>1040</v>
      </c>
      <c r="P1" s="178" t="s">
        <v>1065</v>
      </c>
      <c r="R1" s="181" t="s">
        <v>1060</v>
      </c>
      <c r="S1" s="182" t="s">
        <v>1061</v>
      </c>
      <c r="U1" s="177" t="s">
        <v>1066</v>
      </c>
      <c r="V1" s="0" t="s">
        <v>1061</v>
      </c>
      <c r="W1" s="0" t="s">
        <v>1063</v>
      </c>
      <c r="X1" s="0" t="s">
        <v>1067</v>
      </c>
      <c r="Y1" s="0" t="s">
        <v>1040</v>
      </c>
    </row>
    <row r="2" customFormat="false" ht="15" hidden="false" customHeight="false" outlineLevel="0" collapsed="false">
      <c r="A2" s="0" t="s">
        <v>1068</v>
      </c>
      <c r="B2" s="0" t="s">
        <v>213</v>
      </c>
      <c r="C2" s="0" t="s">
        <v>1069</v>
      </c>
      <c r="D2" s="0" t="s">
        <v>1018</v>
      </c>
      <c r="E2" s="0" t="n">
        <v>226399.73</v>
      </c>
      <c r="F2" s="0" t="n">
        <v>165122</v>
      </c>
      <c r="G2" s="0" t="n">
        <v>165122</v>
      </c>
      <c r="H2" s="0" t="n">
        <v>0</v>
      </c>
      <c r="I2" s="174" t="n">
        <v>61277.73</v>
      </c>
      <c r="J2" s="104" t="n">
        <v>27317.77</v>
      </c>
      <c r="K2" s="0" t="n">
        <v>33959.96</v>
      </c>
      <c r="L2" s="0" t="n">
        <v>0</v>
      </c>
      <c r="M2" s="0" t="n">
        <v>0</v>
      </c>
      <c r="O2" s="0" t="n">
        <v>129965.61</v>
      </c>
      <c r="P2" s="0" t="n">
        <v>129965.61</v>
      </c>
      <c r="Q2" s="0" t="n">
        <v>108051.33</v>
      </c>
      <c r="R2" s="175" t="n">
        <v>108051.33</v>
      </c>
      <c r="S2" s="176" t="n">
        <v>0</v>
      </c>
      <c r="T2" s="0" t="n">
        <v>0</v>
      </c>
      <c r="U2" s="177" t="n">
        <v>21914.28</v>
      </c>
      <c r="V2" s="0" t="n">
        <v>9769.44</v>
      </c>
      <c r="W2" s="0" t="n">
        <v>12144.84</v>
      </c>
      <c r="X2" s="0" t="n">
        <v>0</v>
      </c>
      <c r="Y2" s="0" t="n">
        <v>0</v>
      </c>
    </row>
    <row r="3" customFormat="false" ht="15" hidden="false" customHeight="false" outlineLevel="0" collapsed="false">
      <c r="A3" s="0" t="s">
        <v>1070</v>
      </c>
      <c r="B3" s="0" t="s">
        <v>1071</v>
      </c>
      <c r="C3" s="0" t="s">
        <v>1072</v>
      </c>
      <c r="D3" s="0" t="s">
        <v>1018</v>
      </c>
      <c r="E3" s="0" t="n">
        <v>124320.76</v>
      </c>
      <c r="F3" s="0" t="n">
        <v>71285</v>
      </c>
      <c r="G3" s="0" t="n">
        <v>71285</v>
      </c>
      <c r="H3" s="0" t="n">
        <v>0</v>
      </c>
      <c r="I3" s="174" t="n">
        <v>53035.76</v>
      </c>
      <c r="J3" s="104" t="n">
        <v>0</v>
      </c>
      <c r="K3" s="0" t="n">
        <v>53035.76</v>
      </c>
      <c r="L3" s="0" t="n">
        <v>0</v>
      </c>
      <c r="M3" s="0" t="n">
        <v>0</v>
      </c>
      <c r="O3" s="0" t="n">
        <v>21000</v>
      </c>
      <c r="P3" s="0" t="n">
        <v>21000</v>
      </c>
      <c r="Q3" s="0" t="n">
        <v>21000</v>
      </c>
      <c r="R3" s="175" t="n">
        <v>21000</v>
      </c>
      <c r="S3" s="176" t="n">
        <v>0</v>
      </c>
      <c r="T3" s="0" t="n">
        <v>0</v>
      </c>
      <c r="U3" s="177" t="n">
        <v>0</v>
      </c>
      <c r="V3" s="0" t="n">
        <v>0</v>
      </c>
      <c r="W3" s="0" t="n">
        <v>0</v>
      </c>
      <c r="X3" s="0" t="n">
        <v>0</v>
      </c>
      <c r="Y3" s="0" t="n">
        <v>0</v>
      </c>
    </row>
    <row r="4" customFormat="false" ht="15" hidden="false" customHeight="false" outlineLevel="0" collapsed="false">
      <c r="A4" s="0" t="s">
        <v>1073</v>
      </c>
      <c r="B4" s="0" t="s">
        <v>1074</v>
      </c>
      <c r="C4" s="0" t="s">
        <v>1075</v>
      </c>
      <c r="D4" s="0" t="s">
        <v>1018</v>
      </c>
      <c r="E4" s="0" t="n">
        <v>206061.75</v>
      </c>
      <c r="F4" s="0" t="n">
        <v>71645</v>
      </c>
      <c r="G4" s="0" t="n">
        <v>71645</v>
      </c>
      <c r="H4" s="0" t="n">
        <v>0</v>
      </c>
      <c r="I4" s="174" t="n">
        <v>134416.75</v>
      </c>
      <c r="J4" s="104" t="n">
        <v>0</v>
      </c>
      <c r="K4" s="0" t="n">
        <v>134416.75</v>
      </c>
      <c r="L4" s="0" t="n">
        <v>0</v>
      </c>
      <c r="M4" s="0" t="n">
        <v>0</v>
      </c>
      <c r="O4" s="0" t="n">
        <v>21000</v>
      </c>
      <c r="P4" s="0" t="n">
        <v>21000</v>
      </c>
      <c r="Q4" s="0" t="n">
        <v>21000</v>
      </c>
      <c r="R4" s="175" t="n">
        <v>21000</v>
      </c>
      <c r="S4" s="176" t="n">
        <v>0</v>
      </c>
      <c r="T4" s="0" t="n">
        <v>0</v>
      </c>
      <c r="U4" s="177" t="n">
        <v>0</v>
      </c>
      <c r="V4" s="0" t="n">
        <v>0</v>
      </c>
      <c r="W4" s="0" t="n">
        <v>0</v>
      </c>
      <c r="X4" s="0" t="n">
        <v>0</v>
      </c>
      <c r="Y4" s="0" t="n">
        <v>0</v>
      </c>
    </row>
    <row r="5" customFormat="false" ht="15" hidden="false" customHeight="false" outlineLevel="0" collapsed="false">
      <c r="A5" s="0" t="s">
        <v>1076</v>
      </c>
      <c r="B5" s="0" t="s">
        <v>359</v>
      </c>
      <c r="C5" s="0" t="s">
        <v>1077</v>
      </c>
      <c r="D5" s="0" t="s">
        <v>1018</v>
      </c>
      <c r="E5" s="0" t="n">
        <v>1018412.87</v>
      </c>
      <c r="F5" s="0" t="n">
        <v>865650.94</v>
      </c>
      <c r="G5" s="0" t="n">
        <v>865650.94</v>
      </c>
      <c r="H5" s="0" t="n">
        <v>0</v>
      </c>
      <c r="I5" s="174" t="n">
        <v>152761.93</v>
      </c>
      <c r="J5" s="104" t="n">
        <v>0</v>
      </c>
      <c r="K5" s="0" t="n">
        <v>0</v>
      </c>
      <c r="L5" s="0" t="n">
        <v>0</v>
      </c>
      <c r="M5" s="0" t="n">
        <v>152761.93</v>
      </c>
      <c r="O5" s="0" t="n">
        <v>371916.4</v>
      </c>
      <c r="P5" s="0" t="n">
        <v>316128.93</v>
      </c>
      <c r="Q5" s="0" t="n">
        <v>316128.93</v>
      </c>
      <c r="R5" s="175" t="n">
        <v>316128.93</v>
      </c>
      <c r="S5" s="176" t="n">
        <v>0</v>
      </c>
      <c r="T5" s="0" t="n">
        <v>0</v>
      </c>
      <c r="U5" s="177" t="n">
        <v>53003.28</v>
      </c>
      <c r="V5" s="0" t="n">
        <v>0</v>
      </c>
      <c r="W5" s="0" t="n">
        <v>0</v>
      </c>
      <c r="X5" s="0" t="n">
        <v>0</v>
      </c>
      <c r="Y5" s="0" t="n">
        <v>53003.28</v>
      </c>
    </row>
    <row r="6" customFormat="false" ht="15" hidden="false" customHeight="false" outlineLevel="0" collapsed="false">
      <c r="A6" s="0" t="s">
        <v>1078</v>
      </c>
      <c r="B6" s="0" t="s">
        <v>364</v>
      </c>
      <c r="C6" s="0" t="s">
        <v>1079</v>
      </c>
      <c r="D6" s="0" t="s">
        <v>1018</v>
      </c>
      <c r="E6" s="0" t="n">
        <v>1035219</v>
      </c>
      <c r="F6" s="0" t="n">
        <v>879936.15</v>
      </c>
      <c r="G6" s="0" t="n">
        <v>879936.15</v>
      </c>
      <c r="H6" s="0" t="n">
        <v>0</v>
      </c>
      <c r="I6" s="174" t="n">
        <v>155282.85</v>
      </c>
      <c r="J6" s="104" t="n">
        <v>0</v>
      </c>
      <c r="K6" s="0" t="n">
        <v>155282.85</v>
      </c>
      <c r="L6" s="0" t="n">
        <v>0</v>
      </c>
      <c r="M6" s="0" t="n">
        <v>0</v>
      </c>
      <c r="O6" s="0" t="n">
        <v>631422.28</v>
      </c>
      <c r="P6" s="0" t="n">
        <v>631422.28</v>
      </c>
      <c r="Q6" s="0" t="n">
        <v>536708.94</v>
      </c>
      <c r="R6" s="175" t="n">
        <v>536708.94</v>
      </c>
      <c r="S6" s="176" t="n">
        <v>0</v>
      </c>
      <c r="T6" s="0" t="n">
        <v>0</v>
      </c>
      <c r="U6" s="177" t="n">
        <v>94713.34</v>
      </c>
      <c r="V6" s="0" t="n">
        <v>0</v>
      </c>
      <c r="W6" s="0" t="n">
        <v>94713.34</v>
      </c>
      <c r="X6" s="0" t="n">
        <v>0</v>
      </c>
      <c r="Y6" s="0" t="n">
        <v>0</v>
      </c>
    </row>
    <row r="7" customFormat="false" ht="15" hidden="false" customHeight="false" outlineLevel="0" collapsed="false">
      <c r="A7" s="0" t="s">
        <v>1080</v>
      </c>
      <c r="B7" s="0" t="s">
        <v>371</v>
      </c>
      <c r="C7" s="0" t="s">
        <v>1081</v>
      </c>
      <c r="D7" s="0" t="s">
        <v>1018</v>
      </c>
      <c r="E7" s="0" t="n">
        <v>670569.16</v>
      </c>
      <c r="F7" s="0" t="n">
        <v>504770</v>
      </c>
      <c r="G7" s="0" t="n">
        <v>504770</v>
      </c>
      <c r="H7" s="0" t="n">
        <v>0</v>
      </c>
      <c r="I7" s="174" t="n">
        <v>165799.16</v>
      </c>
      <c r="J7" s="104" t="n">
        <v>0</v>
      </c>
      <c r="K7" s="0" t="n">
        <v>165799.16</v>
      </c>
      <c r="L7" s="0" t="n">
        <v>0</v>
      </c>
      <c r="M7" s="0" t="n">
        <v>0</v>
      </c>
      <c r="O7" s="0" t="n">
        <v>410114.99</v>
      </c>
      <c r="P7" s="0" t="n">
        <v>410114.99</v>
      </c>
      <c r="Q7" s="0" t="n">
        <v>345801.2</v>
      </c>
      <c r="R7" s="175" t="n">
        <v>345801.2</v>
      </c>
      <c r="S7" s="176" t="n">
        <v>0</v>
      </c>
      <c r="T7" s="0" t="n">
        <v>0</v>
      </c>
      <c r="U7" s="177" t="n">
        <v>64313.79</v>
      </c>
      <c r="V7" s="0" t="n">
        <v>0</v>
      </c>
      <c r="W7" s="0" t="n">
        <v>64313.79</v>
      </c>
      <c r="X7" s="0" t="n">
        <v>0</v>
      </c>
      <c r="Y7" s="0" t="n">
        <v>0</v>
      </c>
    </row>
    <row r="8" customFormat="false" ht="15" hidden="false" customHeight="false" outlineLevel="0" collapsed="false">
      <c r="A8" s="0" t="s">
        <v>1082</v>
      </c>
      <c r="B8" s="0" t="s">
        <v>380</v>
      </c>
      <c r="C8" s="0" t="s">
        <v>1083</v>
      </c>
      <c r="D8" s="0" t="s">
        <v>1018</v>
      </c>
      <c r="E8" s="0" t="n">
        <v>607406.14</v>
      </c>
      <c r="F8" s="0" t="n">
        <v>516295.21</v>
      </c>
      <c r="G8" s="0" t="n">
        <v>516295.21</v>
      </c>
      <c r="H8" s="0" t="n">
        <v>0</v>
      </c>
      <c r="I8" s="174" t="n">
        <v>91110.93</v>
      </c>
      <c r="J8" s="104" t="n">
        <v>0</v>
      </c>
      <c r="K8" s="0" t="n">
        <v>84842.88</v>
      </c>
      <c r="L8" s="0" t="n">
        <v>6268.05</v>
      </c>
      <c r="M8" s="0" t="n">
        <v>0</v>
      </c>
      <c r="O8" s="0" t="n">
        <v>516057.38</v>
      </c>
      <c r="P8" s="0" t="n">
        <v>516057.38</v>
      </c>
      <c r="Q8" s="0" t="n">
        <v>462015.86</v>
      </c>
      <c r="R8" s="175" t="n">
        <v>462015.86</v>
      </c>
      <c r="S8" s="176" t="n">
        <v>0</v>
      </c>
      <c r="T8" s="0" t="n">
        <v>0</v>
      </c>
      <c r="U8" s="177" t="n">
        <v>54041.52</v>
      </c>
      <c r="V8" s="0" t="n">
        <v>0</v>
      </c>
      <c r="W8" s="0" t="n">
        <v>50452.05</v>
      </c>
      <c r="X8" s="0" t="n">
        <v>3589.47</v>
      </c>
      <c r="Y8" s="0" t="n">
        <v>0</v>
      </c>
    </row>
    <row r="9" customFormat="false" ht="15" hidden="false" customHeight="false" outlineLevel="0" collapsed="false">
      <c r="A9" s="0" t="s">
        <v>1082</v>
      </c>
      <c r="B9" s="0" t="s">
        <v>380</v>
      </c>
      <c r="C9" s="0" t="s">
        <v>1083</v>
      </c>
      <c r="D9" s="0" t="s">
        <v>1018</v>
      </c>
      <c r="N9" s="0" t="s">
        <v>1084</v>
      </c>
      <c r="O9" s="0" t="n">
        <v>0</v>
      </c>
      <c r="P9" s="0" t="n">
        <v>0</v>
      </c>
      <c r="Q9" s="0" t="n">
        <v>0</v>
      </c>
      <c r="R9" s="175" t="n">
        <v>0</v>
      </c>
      <c r="S9" s="176" t="n">
        <v>0</v>
      </c>
      <c r="T9" s="0" t="n">
        <v>0</v>
      </c>
      <c r="U9" s="177" t="n">
        <v>-3772.67</v>
      </c>
      <c r="V9" s="0" t="n">
        <v>0</v>
      </c>
      <c r="W9" s="0" t="n">
        <v>-3522.09</v>
      </c>
      <c r="X9" s="0" t="n">
        <v>-250.58</v>
      </c>
      <c r="Y9" s="0" t="n">
        <v>0</v>
      </c>
    </row>
    <row r="10" customFormat="false" ht="15" hidden="false" customHeight="false" outlineLevel="0" collapsed="false">
      <c r="A10" s="0" t="s">
        <v>1082</v>
      </c>
      <c r="B10" s="0" t="s">
        <v>380</v>
      </c>
      <c r="C10" s="0" t="s">
        <v>1083</v>
      </c>
      <c r="D10" s="0" t="s">
        <v>1018</v>
      </c>
      <c r="N10" s="0" t="s">
        <v>1084</v>
      </c>
      <c r="O10" s="0" t="n">
        <v>-22579.35</v>
      </c>
      <c r="P10" s="0" t="n">
        <v>-22579.35</v>
      </c>
      <c r="Q10" s="0" t="n">
        <v>0</v>
      </c>
      <c r="R10" s="175" t="n">
        <v>0</v>
      </c>
      <c r="S10" s="176" t="n">
        <v>0</v>
      </c>
      <c r="T10" s="0" t="n">
        <v>0</v>
      </c>
      <c r="U10" s="177" t="n">
        <v>0</v>
      </c>
      <c r="V10" s="0" t="n">
        <v>0</v>
      </c>
      <c r="W10" s="0" t="n">
        <v>0</v>
      </c>
      <c r="X10" s="0" t="n">
        <v>0</v>
      </c>
      <c r="Y10" s="0" t="n">
        <v>0</v>
      </c>
    </row>
    <row r="11" customFormat="false" ht="15" hidden="false" customHeight="false" outlineLevel="0" collapsed="false">
      <c r="A11" s="0" t="s">
        <v>1082</v>
      </c>
      <c r="B11" s="0" t="s">
        <v>380</v>
      </c>
      <c r="C11" s="0" t="s">
        <v>1083</v>
      </c>
      <c r="D11" s="0" t="s">
        <v>1018</v>
      </c>
      <c r="N11" s="0" t="s">
        <v>1084</v>
      </c>
      <c r="O11" s="0" t="n">
        <v>-2571.75</v>
      </c>
      <c r="P11" s="0" t="n">
        <v>-2571.75</v>
      </c>
      <c r="Q11" s="0" t="n">
        <v>0</v>
      </c>
      <c r="R11" s="175" t="n">
        <v>0</v>
      </c>
      <c r="S11" s="176" t="n">
        <v>0</v>
      </c>
      <c r="T11" s="0" t="n">
        <v>0</v>
      </c>
      <c r="U11" s="177" t="n">
        <v>0</v>
      </c>
      <c r="V11" s="0" t="n">
        <v>0</v>
      </c>
      <c r="W11" s="0" t="n">
        <v>0</v>
      </c>
      <c r="X11" s="0" t="n">
        <v>0</v>
      </c>
      <c r="Y11" s="0" t="n">
        <v>0</v>
      </c>
    </row>
    <row r="12" customFormat="false" ht="15" hidden="false" customHeight="false" outlineLevel="0" collapsed="false">
      <c r="A12" s="0" t="s">
        <v>1082</v>
      </c>
      <c r="B12" s="0" t="s">
        <v>380</v>
      </c>
      <c r="C12" s="0" t="s">
        <v>1083</v>
      </c>
      <c r="D12" s="0" t="s">
        <v>1018</v>
      </c>
      <c r="N12" s="0" t="s">
        <v>1085</v>
      </c>
      <c r="O12" s="0" t="n">
        <v>0</v>
      </c>
      <c r="P12" s="0" t="n">
        <v>0</v>
      </c>
      <c r="Q12" s="0" t="n">
        <v>0</v>
      </c>
      <c r="R12" s="175" t="n">
        <v>0</v>
      </c>
      <c r="S12" s="176" t="n">
        <v>0</v>
      </c>
      <c r="T12" s="0" t="n">
        <v>0</v>
      </c>
      <c r="U12" s="177" t="n">
        <v>0</v>
      </c>
      <c r="V12" s="0" t="n">
        <v>0</v>
      </c>
      <c r="W12" s="0" t="n">
        <v>0</v>
      </c>
      <c r="X12" s="0" t="n">
        <v>0</v>
      </c>
      <c r="Y12" s="0" t="n">
        <v>0</v>
      </c>
    </row>
    <row r="13" customFormat="false" ht="15" hidden="false" customHeight="false" outlineLevel="0" collapsed="false">
      <c r="A13" s="0" t="s">
        <v>1086</v>
      </c>
      <c r="B13" s="0" t="s">
        <v>1087</v>
      </c>
      <c r="C13" s="0" t="s">
        <v>1088</v>
      </c>
      <c r="D13" s="0" t="s">
        <v>1018</v>
      </c>
      <c r="E13" s="0" t="n">
        <v>400317.65</v>
      </c>
      <c r="F13" s="0" t="n">
        <v>340270</v>
      </c>
      <c r="G13" s="0" t="n">
        <v>340270</v>
      </c>
      <c r="H13" s="0" t="n">
        <v>0</v>
      </c>
      <c r="I13" s="174" t="n">
        <v>60047.65</v>
      </c>
      <c r="J13" s="104" t="n">
        <v>0</v>
      </c>
      <c r="K13" s="0" t="n">
        <v>60047.65</v>
      </c>
      <c r="L13" s="0" t="n">
        <v>0</v>
      </c>
      <c r="M13" s="0" t="n">
        <v>0</v>
      </c>
      <c r="O13" s="0" t="n">
        <v>109901.74</v>
      </c>
      <c r="P13" s="0" t="n">
        <v>109901.74</v>
      </c>
      <c r="Q13" s="0" t="n">
        <v>102081</v>
      </c>
      <c r="R13" s="175" t="n">
        <v>102081</v>
      </c>
      <c r="S13" s="176" t="n">
        <v>0</v>
      </c>
      <c r="T13" s="0" t="n">
        <v>0</v>
      </c>
      <c r="U13" s="177" t="n">
        <v>1173.11</v>
      </c>
      <c r="V13" s="0" t="n">
        <v>0</v>
      </c>
      <c r="W13" s="0" t="n">
        <v>1173.11</v>
      </c>
      <c r="X13" s="0" t="n">
        <v>0</v>
      </c>
      <c r="Y13" s="0" t="n">
        <v>0</v>
      </c>
    </row>
    <row r="14" customFormat="false" ht="15" hidden="false" customHeight="false" outlineLevel="0" collapsed="false">
      <c r="A14" s="0" t="s">
        <v>1089</v>
      </c>
      <c r="B14" s="0" t="s">
        <v>389</v>
      </c>
      <c r="C14" s="0" t="s">
        <v>1072</v>
      </c>
      <c r="D14" s="0" t="s">
        <v>1018</v>
      </c>
      <c r="E14" s="0" t="n">
        <v>569725.68</v>
      </c>
      <c r="F14" s="0" t="n">
        <v>484266.82</v>
      </c>
      <c r="G14" s="0" t="n">
        <v>484266.82</v>
      </c>
      <c r="H14" s="0" t="n">
        <v>0</v>
      </c>
      <c r="I14" s="174" t="n">
        <v>85458.86</v>
      </c>
      <c r="J14" s="104" t="n">
        <v>0</v>
      </c>
      <c r="K14" s="0" t="n">
        <v>76594.85</v>
      </c>
      <c r="L14" s="0" t="n">
        <v>0</v>
      </c>
      <c r="M14" s="0" t="n">
        <v>8864.01</v>
      </c>
      <c r="O14" s="0" t="n">
        <v>288663.79</v>
      </c>
      <c r="P14" s="0" t="n">
        <v>286432.97</v>
      </c>
      <c r="Q14" s="0" t="n">
        <v>267156.23</v>
      </c>
      <c r="R14" s="175" t="n">
        <v>267156.23</v>
      </c>
      <c r="S14" s="176" t="n">
        <v>0</v>
      </c>
      <c r="T14" s="0" t="n">
        <v>0</v>
      </c>
      <c r="U14" s="177" t="n">
        <v>21507.56</v>
      </c>
      <c r="V14" s="0" t="n">
        <v>0</v>
      </c>
      <c r="W14" s="0" t="n">
        <v>19276.74</v>
      </c>
      <c r="X14" s="0" t="n">
        <v>0</v>
      </c>
      <c r="Y14" s="0" t="n">
        <v>2230.82</v>
      </c>
    </row>
    <row r="15" customFormat="false" ht="15" hidden="false" customHeight="false" outlineLevel="0" collapsed="false">
      <c r="A15" s="0" t="s">
        <v>1090</v>
      </c>
      <c r="B15" s="0" t="s">
        <v>393</v>
      </c>
      <c r="C15" s="0" t="s">
        <v>1075</v>
      </c>
      <c r="D15" s="0" t="s">
        <v>1018</v>
      </c>
      <c r="E15" s="0" t="n">
        <v>616710.03</v>
      </c>
      <c r="F15" s="0" t="n">
        <v>524203.52</v>
      </c>
      <c r="G15" s="0" t="n">
        <v>524203.52</v>
      </c>
      <c r="H15" s="0" t="n">
        <v>0</v>
      </c>
      <c r="I15" s="174" t="n">
        <v>92506.51</v>
      </c>
      <c r="J15" s="104" t="n">
        <v>0</v>
      </c>
      <c r="K15" s="0" t="n">
        <v>92506.51</v>
      </c>
      <c r="L15" s="0" t="n">
        <v>0</v>
      </c>
      <c r="M15" s="0" t="n">
        <v>0</v>
      </c>
      <c r="O15" s="0" t="n">
        <v>527429.92</v>
      </c>
      <c r="P15" s="0" t="n">
        <v>527429.92</v>
      </c>
      <c r="Q15" s="0" t="n">
        <v>320815.43</v>
      </c>
      <c r="R15" s="175" t="n">
        <v>320815.43</v>
      </c>
      <c r="S15" s="176" t="n">
        <v>0</v>
      </c>
      <c r="T15" s="0" t="n">
        <v>0</v>
      </c>
      <c r="U15" s="177" t="n">
        <v>2607.29</v>
      </c>
      <c r="V15" s="0" t="n">
        <v>0</v>
      </c>
      <c r="W15" s="0" t="n">
        <v>2607.29</v>
      </c>
      <c r="X15" s="0" t="n">
        <v>0</v>
      </c>
      <c r="Y15" s="0" t="n">
        <v>0</v>
      </c>
    </row>
    <row r="16" customFormat="false" ht="15" hidden="false" customHeight="false" outlineLevel="0" collapsed="false">
      <c r="A16" s="0" t="s">
        <v>1091</v>
      </c>
      <c r="B16" s="0" t="s">
        <v>384</v>
      </c>
      <c r="C16" s="0" t="s">
        <v>1069</v>
      </c>
      <c r="D16" s="0" t="s">
        <v>1018</v>
      </c>
      <c r="E16" s="0" t="n">
        <v>566036.32</v>
      </c>
      <c r="F16" s="0" t="n">
        <v>459270</v>
      </c>
      <c r="G16" s="0" t="n">
        <v>459270</v>
      </c>
      <c r="H16" s="0" t="n">
        <v>0</v>
      </c>
      <c r="I16" s="174" t="n">
        <v>106766.32</v>
      </c>
      <c r="J16" s="104" t="n">
        <v>0</v>
      </c>
      <c r="K16" s="0" t="n">
        <v>106766.32</v>
      </c>
      <c r="L16" s="0" t="n">
        <v>0</v>
      </c>
      <c r="M16" s="0" t="n">
        <v>0</v>
      </c>
      <c r="O16" s="0" t="n">
        <v>703132.52</v>
      </c>
      <c r="P16" s="0" t="n">
        <v>703132.52</v>
      </c>
      <c r="Q16" s="0" t="n">
        <v>459270</v>
      </c>
      <c r="R16" s="175" t="n">
        <v>459270</v>
      </c>
      <c r="S16" s="176" t="n">
        <v>0</v>
      </c>
      <c r="T16" s="0" t="n">
        <v>0</v>
      </c>
      <c r="U16" s="177" t="n">
        <v>106637.15</v>
      </c>
      <c r="V16" s="0" t="n">
        <v>0</v>
      </c>
      <c r="W16" s="0" t="n">
        <v>106637.15</v>
      </c>
      <c r="X16" s="0" t="n">
        <v>0</v>
      </c>
      <c r="Y16" s="0" t="n">
        <v>0</v>
      </c>
    </row>
    <row r="17" customFormat="false" ht="15" hidden="false" customHeight="false" outlineLevel="0" collapsed="false">
      <c r="A17" s="0" t="s">
        <v>1092</v>
      </c>
      <c r="B17" s="0" t="s">
        <v>1093</v>
      </c>
      <c r="C17" s="0" t="s">
        <v>1094</v>
      </c>
      <c r="D17" s="0" t="s">
        <v>1018</v>
      </c>
      <c r="E17" s="0" t="n">
        <v>1392800</v>
      </c>
      <c r="F17" s="0" t="n">
        <v>789008.78</v>
      </c>
      <c r="G17" s="0" t="n">
        <v>789008.78</v>
      </c>
      <c r="H17" s="0" t="n">
        <v>0</v>
      </c>
      <c r="I17" s="174" t="n">
        <v>603791.22</v>
      </c>
      <c r="J17" s="104" t="n">
        <v>0</v>
      </c>
      <c r="K17" s="0" t="n">
        <v>603791.22</v>
      </c>
      <c r="L17" s="0" t="n">
        <v>0</v>
      </c>
      <c r="M17" s="0" t="n">
        <v>0</v>
      </c>
      <c r="O17" s="0" t="n">
        <v>714024.13</v>
      </c>
      <c r="P17" s="0" t="n">
        <v>714024.13</v>
      </c>
      <c r="Q17" s="0" t="n">
        <v>374694.13</v>
      </c>
      <c r="R17" s="175" t="n">
        <v>374694.13</v>
      </c>
      <c r="S17" s="176" t="n">
        <v>0</v>
      </c>
      <c r="T17" s="0" t="n">
        <v>0</v>
      </c>
      <c r="U17" s="177" t="n">
        <v>339330</v>
      </c>
      <c r="V17" s="0" t="n">
        <v>0</v>
      </c>
      <c r="W17" s="0" t="n">
        <v>339330</v>
      </c>
      <c r="X17" s="0" t="n">
        <v>0</v>
      </c>
      <c r="Y17" s="0" t="n">
        <v>0</v>
      </c>
    </row>
    <row r="18" customFormat="false" ht="15" hidden="false" customHeight="false" outlineLevel="0" collapsed="false">
      <c r="A18" s="0" t="s">
        <v>1095</v>
      </c>
      <c r="B18" s="0" t="s">
        <v>1096</v>
      </c>
      <c r="C18" s="0" t="s">
        <v>1097</v>
      </c>
      <c r="D18" s="0" t="s">
        <v>1018</v>
      </c>
      <c r="E18" s="0" t="n">
        <v>1229574.68</v>
      </c>
      <c r="F18" s="0" t="n">
        <v>823834.4</v>
      </c>
      <c r="G18" s="0" t="n">
        <v>823834.4</v>
      </c>
      <c r="H18" s="0" t="n">
        <v>0</v>
      </c>
      <c r="I18" s="174" t="n">
        <v>405740.28</v>
      </c>
      <c r="J18" s="104" t="n">
        <v>0</v>
      </c>
      <c r="K18" s="0" t="n">
        <v>77088.76</v>
      </c>
      <c r="L18" s="0" t="n">
        <v>0</v>
      </c>
      <c r="M18" s="0" t="n">
        <v>328651.52</v>
      </c>
      <c r="O18" s="0" t="n">
        <v>875616.17</v>
      </c>
      <c r="P18" s="0" t="n">
        <v>677828.02</v>
      </c>
      <c r="Q18" s="0" t="n">
        <v>556212.31</v>
      </c>
      <c r="R18" s="175" t="n">
        <v>556212.31</v>
      </c>
      <c r="S18" s="176" t="n">
        <v>0</v>
      </c>
      <c r="T18" s="0" t="n">
        <v>0</v>
      </c>
      <c r="U18" s="177" t="n">
        <v>319403.86</v>
      </c>
      <c r="V18" s="0" t="n">
        <v>0</v>
      </c>
      <c r="W18" s="0" t="n">
        <v>77095.33</v>
      </c>
      <c r="X18" s="0" t="n">
        <v>0</v>
      </c>
      <c r="Y18" s="0" t="n">
        <v>242308.53</v>
      </c>
    </row>
    <row r="19" customFormat="false" ht="15" hidden="false" customHeight="false" outlineLevel="0" collapsed="false">
      <c r="A19" s="0" t="s">
        <v>1098</v>
      </c>
      <c r="B19" s="0" t="s">
        <v>1099</v>
      </c>
      <c r="C19" s="0" t="s">
        <v>1100</v>
      </c>
      <c r="D19" s="0" t="s">
        <v>1018</v>
      </c>
      <c r="E19" s="0" t="n">
        <v>1226741.69</v>
      </c>
      <c r="F19" s="0" t="n">
        <v>824798.84</v>
      </c>
      <c r="G19" s="0" t="n">
        <v>824798.84</v>
      </c>
      <c r="H19" s="0" t="n">
        <v>0</v>
      </c>
      <c r="I19" s="174" t="n">
        <v>401942.85</v>
      </c>
      <c r="J19" s="104" t="n">
        <v>0</v>
      </c>
      <c r="K19" s="0" t="n">
        <v>0</v>
      </c>
      <c r="L19" s="0" t="n">
        <v>0</v>
      </c>
      <c r="M19" s="0" t="n">
        <v>401942.85</v>
      </c>
      <c r="O19" s="0" t="n">
        <v>908170.39</v>
      </c>
      <c r="P19" s="0" t="n">
        <v>609056.39</v>
      </c>
      <c r="Q19" s="0" t="n">
        <v>608860.23</v>
      </c>
      <c r="R19" s="175" t="n">
        <v>608860.23</v>
      </c>
      <c r="S19" s="176" t="n">
        <v>0</v>
      </c>
      <c r="T19" s="0" t="n">
        <v>0</v>
      </c>
      <c r="U19" s="177" t="n">
        <v>299310.16</v>
      </c>
      <c r="V19" s="0" t="n">
        <v>0</v>
      </c>
      <c r="W19" s="0" t="n">
        <v>0</v>
      </c>
      <c r="X19" s="0" t="n">
        <v>0</v>
      </c>
      <c r="Y19" s="0" t="n">
        <v>299310.16</v>
      </c>
    </row>
    <row r="20" customFormat="false" ht="15" hidden="false" customHeight="false" outlineLevel="0" collapsed="false">
      <c r="A20" s="0" t="s">
        <v>1101</v>
      </c>
      <c r="B20" s="0" t="s">
        <v>1102</v>
      </c>
      <c r="C20" s="0" t="s">
        <v>1103</v>
      </c>
      <c r="D20" s="0" t="s">
        <v>1018</v>
      </c>
      <c r="E20" s="0" t="n">
        <v>1665450</v>
      </c>
      <c r="F20" s="0" t="n">
        <v>1110408</v>
      </c>
      <c r="G20" s="0" t="n">
        <v>1110408</v>
      </c>
      <c r="H20" s="0" t="n">
        <v>0</v>
      </c>
      <c r="I20" s="174" t="n">
        <v>555042</v>
      </c>
      <c r="J20" s="104" t="n">
        <v>0</v>
      </c>
      <c r="K20" s="0" t="n">
        <v>0</v>
      </c>
      <c r="L20" s="0" t="n">
        <v>0</v>
      </c>
      <c r="M20" s="0" t="n">
        <v>555042</v>
      </c>
      <c r="O20" s="0" t="n">
        <v>1196833.49</v>
      </c>
      <c r="P20" s="0" t="n">
        <v>884148.56</v>
      </c>
      <c r="Q20" s="0" t="n">
        <v>664148.55</v>
      </c>
      <c r="R20" s="175" t="n">
        <v>664148.55</v>
      </c>
      <c r="S20" s="176" t="n">
        <v>0</v>
      </c>
      <c r="T20" s="0" t="n">
        <v>0</v>
      </c>
      <c r="U20" s="177" t="n">
        <v>312684.94</v>
      </c>
      <c r="V20" s="0" t="n">
        <v>0</v>
      </c>
      <c r="W20" s="0" t="n">
        <v>0</v>
      </c>
      <c r="X20" s="0" t="n">
        <v>0</v>
      </c>
      <c r="Y20" s="0" t="n">
        <v>312684.94</v>
      </c>
    </row>
    <row r="21" customFormat="false" ht="15" hidden="false" customHeight="false" outlineLevel="0" collapsed="false">
      <c r="A21" s="0" t="s">
        <v>1101</v>
      </c>
      <c r="B21" s="0" t="s">
        <v>1102</v>
      </c>
      <c r="C21" s="0" t="s">
        <v>1103</v>
      </c>
      <c r="D21" s="0" t="s">
        <v>1018</v>
      </c>
      <c r="N21" s="0" t="s">
        <v>1084</v>
      </c>
      <c r="O21" s="0" t="n">
        <v>0</v>
      </c>
      <c r="P21" s="0" t="n">
        <v>0</v>
      </c>
      <c r="Q21" s="0" t="n">
        <v>0</v>
      </c>
      <c r="R21" s="175" t="n">
        <v>0</v>
      </c>
      <c r="S21" s="176" t="n">
        <v>0</v>
      </c>
      <c r="T21" s="0" t="n">
        <v>0</v>
      </c>
      <c r="U21" s="177" t="n">
        <v>-59287.85</v>
      </c>
      <c r="V21" s="0" t="n">
        <v>0</v>
      </c>
      <c r="W21" s="0" t="n">
        <v>0</v>
      </c>
      <c r="X21" s="0" t="n">
        <v>0</v>
      </c>
      <c r="Y21" s="0" t="n">
        <v>-59287.85</v>
      </c>
    </row>
    <row r="22" customFormat="false" ht="15" hidden="false" customHeight="false" outlineLevel="0" collapsed="false">
      <c r="A22" s="0" t="s">
        <v>1101</v>
      </c>
      <c r="B22" s="0" t="s">
        <v>1102</v>
      </c>
      <c r="C22" s="0" t="s">
        <v>1103</v>
      </c>
      <c r="D22" s="0" t="s">
        <v>1018</v>
      </c>
      <c r="N22" s="0" t="s">
        <v>1084</v>
      </c>
      <c r="O22" s="0" t="n">
        <v>-211180</v>
      </c>
      <c r="P22" s="0" t="n">
        <v>-151892.15</v>
      </c>
      <c r="Q22" s="0" t="n">
        <v>0</v>
      </c>
      <c r="R22" s="175" t="n">
        <v>0</v>
      </c>
      <c r="S22" s="176" t="n">
        <v>0</v>
      </c>
      <c r="T22" s="0" t="n">
        <v>0</v>
      </c>
      <c r="U22" s="177" t="n">
        <v>0</v>
      </c>
      <c r="V22" s="0" t="n">
        <v>0</v>
      </c>
      <c r="W22" s="0" t="n">
        <v>0</v>
      </c>
      <c r="X22" s="0" t="n">
        <v>0</v>
      </c>
      <c r="Y22" s="0" t="n">
        <v>0</v>
      </c>
    </row>
    <row r="23" customFormat="false" ht="15" hidden="false" customHeight="false" outlineLevel="0" collapsed="false">
      <c r="A23" s="0" t="s">
        <v>1104</v>
      </c>
      <c r="B23" s="0" t="s">
        <v>1105</v>
      </c>
      <c r="C23" s="0" t="s">
        <v>1106</v>
      </c>
      <c r="D23" s="0" t="s">
        <v>1019</v>
      </c>
      <c r="E23" s="0" t="n">
        <v>3752037.22</v>
      </c>
      <c r="F23" s="0" t="n">
        <v>1717232.99</v>
      </c>
      <c r="G23" s="0" t="n">
        <v>1717232.99</v>
      </c>
      <c r="H23" s="0" t="n">
        <v>0</v>
      </c>
      <c r="I23" s="174" t="n">
        <v>2034804.23</v>
      </c>
      <c r="J23" s="104" t="n">
        <v>0</v>
      </c>
      <c r="K23" s="0" t="n">
        <v>0</v>
      </c>
      <c r="L23" s="0" t="n">
        <v>0</v>
      </c>
      <c r="M23" s="0" t="n">
        <v>2034804.23</v>
      </c>
      <c r="O23" s="0" t="n">
        <v>3744065.92</v>
      </c>
      <c r="P23" s="0" t="n">
        <v>2901475.15</v>
      </c>
      <c r="Q23" s="0" t="n">
        <v>1713584.68</v>
      </c>
      <c r="R23" s="175" t="n">
        <v>1713584.68</v>
      </c>
      <c r="S23" s="176" t="n">
        <v>0</v>
      </c>
      <c r="T23" s="0" t="n">
        <v>0</v>
      </c>
      <c r="U23" s="177" t="n">
        <v>2030481.24</v>
      </c>
      <c r="V23" s="0" t="n">
        <v>0</v>
      </c>
      <c r="W23" s="0" t="n">
        <v>0</v>
      </c>
      <c r="X23" s="0" t="n">
        <v>1187890.47</v>
      </c>
      <c r="Y23" s="0" t="n">
        <v>842590.77</v>
      </c>
    </row>
    <row r="24" customFormat="false" ht="15" hidden="false" customHeight="false" outlineLevel="0" collapsed="false">
      <c r="A24" s="0" t="s">
        <v>1107</v>
      </c>
      <c r="B24" s="0" t="s">
        <v>334</v>
      </c>
      <c r="C24" s="0" t="s">
        <v>1108</v>
      </c>
      <c r="D24" s="0" t="s">
        <v>1018</v>
      </c>
      <c r="E24" s="0" t="n">
        <v>2011598.52</v>
      </c>
      <c r="F24" s="0" t="n">
        <v>1609278.82</v>
      </c>
      <c r="G24" s="0" t="n">
        <v>1609278.82</v>
      </c>
      <c r="H24" s="0" t="n">
        <v>0</v>
      </c>
      <c r="I24" s="174" t="n">
        <v>402319.7</v>
      </c>
      <c r="J24" s="104" t="n">
        <v>0</v>
      </c>
      <c r="K24" s="0" t="n">
        <v>0</v>
      </c>
      <c r="L24" s="0" t="n">
        <v>0</v>
      </c>
      <c r="M24" s="0" t="n">
        <v>402319.7</v>
      </c>
      <c r="O24" s="0" t="n">
        <v>1620494.31</v>
      </c>
      <c r="P24" s="0" t="n">
        <v>1296395.45</v>
      </c>
      <c r="Q24" s="0" t="n">
        <v>1296395.45</v>
      </c>
      <c r="R24" s="175" t="n">
        <v>1296395.45</v>
      </c>
      <c r="S24" s="176" t="n">
        <v>0</v>
      </c>
      <c r="T24" s="0" t="n">
        <v>0</v>
      </c>
      <c r="U24" s="177" t="n">
        <v>324098.86</v>
      </c>
      <c r="V24" s="0" t="n">
        <v>0</v>
      </c>
      <c r="W24" s="0" t="n">
        <v>0</v>
      </c>
      <c r="X24" s="0" t="n">
        <v>0</v>
      </c>
      <c r="Y24" s="0" t="n">
        <v>324098.86</v>
      </c>
    </row>
    <row r="25" customFormat="false" ht="15" hidden="false" customHeight="false" outlineLevel="0" collapsed="false">
      <c r="A25" s="0" t="s">
        <v>1109</v>
      </c>
      <c r="B25" s="0" t="s">
        <v>350</v>
      </c>
      <c r="C25" s="0" t="s">
        <v>1097</v>
      </c>
      <c r="D25" s="0" t="s">
        <v>1018</v>
      </c>
      <c r="E25" s="0" t="n">
        <v>677199.48</v>
      </c>
      <c r="F25" s="0" t="n">
        <v>375000</v>
      </c>
      <c r="G25" s="0" t="n">
        <v>375000</v>
      </c>
      <c r="H25" s="0" t="n">
        <v>0</v>
      </c>
      <c r="I25" s="174" t="n">
        <v>302199.48</v>
      </c>
      <c r="J25" s="104" t="n">
        <v>0</v>
      </c>
      <c r="K25" s="0" t="n">
        <v>271961.78</v>
      </c>
      <c r="L25" s="0" t="n">
        <v>0</v>
      </c>
      <c r="M25" s="0" t="n">
        <v>30237.7</v>
      </c>
      <c r="O25" s="0" t="n">
        <v>15700</v>
      </c>
      <c r="P25" s="0" t="n">
        <v>14998.98</v>
      </c>
      <c r="Q25" s="0" t="n">
        <v>8693.89</v>
      </c>
      <c r="R25" s="175" t="n">
        <v>8693.89</v>
      </c>
      <c r="S25" s="176" t="n">
        <v>0</v>
      </c>
      <c r="T25" s="0" t="n">
        <v>0</v>
      </c>
      <c r="U25" s="177" t="n">
        <v>7006.11</v>
      </c>
      <c r="V25" s="0" t="n">
        <v>0</v>
      </c>
      <c r="W25" s="0" t="n">
        <v>6305.09</v>
      </c>
      <c r="X25" s="0" t="n">
        <v>0</v>
      </c>
      <c r="Y25" s="0" t="n">
        <v>701.02</v>
      </c>
    </row>
    <row r="26" customFormat="false" ht="15" hidden="false" customHeight="false" outlineLevel="0" collapsed="false">
      <c r="A26" s="0" t="s">
        <v>1110</v>
      </c>
      <c r="B26" s="0" t="s">
        <v>1111</v>
      </c>
      <c r="C26" s="0" t="s">
        <v>1075</v>
      </c>
      <c r="D26" s="0" t="s">
        <v>1112</v>
      </c>
      <c r="E26" s="0" t="n">
        <v>298749.28</v>
      </c>
      <c r="F26" s="0" t="n">
        <v>253936.88</v>
      </c>
      <c r="G26" s="0" t="n">
        <v>253936.88</v>
      </c>
      <c r="H26" s="0" t="n">
        <v>0</v>
      </c>
      <c r="I26" s="174" t="n">
        <v>44812.4</v>
      </c>
      <c r="J26" s="104" t="n">
        <v>0</v>
      </c>
      <c r="K26" s="0" t="n">
        <v>44812.4</v>
      </c>
      <c r="L26" s="0" t="n">
        <v>0</v>
      </c>
      <c r="M26" s="0" t="n">
        <v>0</v>
      </c>
      <c r="O26" s="0" t="n">
        <v>0</v>
      </c>
      <c r="P26" s="0" t="n">
        <v>0</v>
      </c>
      <c r="Q26" s="0" t="n">
        <v>0</v>
      </c>
      <c r="R26" s="175" t="n">
        <v>0</v>
      </c>
      <c r="S26" s="176" t="n">
        <v>0</v>
      </c>
      <c r="T26" s="0" t="n">
        <v>0</v>
      </c>
      <c r="U26" s="177" t="n">
        <v>0</v>
      </c>
      <c r="V26" s="0" t="n">
        <v>0</v>
      </c>
      <c r="W26" s="0" t="n">
        <v>0</v>
      </c>
      <c r="X26" s="0" t="n">
        <v>0</v>
      </c>
      <c r="Y26" s="0" t="n">
        <v>0</v>
      </c>
    </row>
    <row r="27" customFormat="false" ht="15" hidden="false" customHeight="false" outlineLevel="0" collapsed="false">
      <c r="A27" s="0" t="s">
        <v>1110</v>
      </c>
      <c r="B27" s="0" t="s">
        <v>1111</v>
      </c>
      <c r="C27" s="0" t="s">
        <v>1075</v>
      </c>
      <c r="D27" s="0" t="s">
        <v>1112</v>
      </c>
      <c r="N27" s="0" t="s">
        <v>1113</v>
      </c>
      <c r="O27" s="0" t="n">
        <v>0</v>
      </c>
      <c r="P27" s="0" t="n">
        <v>0</v>
      </c>
      <c r="Q27" s="0" t="n">
        <v>0</v>
      </c>
      <c r="R27" s="175" t="n">
        <v>0</v>
      </c>
      <c r="S27" s="176" t="n">
        <v>0</v>
      </c>
      <c r="T27" s="0" t="n">
        <v>0</v>
      </c>
      <c r="U27" s="177" t="n">
        <v>-2455.74</v>
      </c>
      <c r="V27" s="0" t="n">
        <v>0</v>
      </c>
      <c r="W27" s="0" t="n">
        <v>-2455.74</v>
      </c>
      <c r="X27" s="0" t="n">
        <v>0</v>
      </c>
      <c r="Y27" s="0" t="n">
        <v>0</v>
      </c>
    </row>
    <row r="28" customFormat="false" ht="15" hidden="false" customHeight="false" outlineLevel="0" collapsed="false">
      <c r="A28" s="0" t="s">
        <v>1110</v>
      </c>
      <c r="B28" s="0" t="s">
        <v>1111</v>
      </c>
      <c r="C28" s="0" t="s">
        <v>1075</v>
      </c>
      <c r="D28" s="0" t="s">
        <v>1112</v>
      </c>
      <c r="N28" s="0" t="s">
        <v>1113</v>
      </c>
      <c r="O28" s="0" t="n">
        <v>-16371.56</v>
      </c>
      <c r="P28" s="0" t="n">
        <v>-16371.56</v>
      </c>
      <c r="Q28" s="0" t="n">
        <v>-13915.82</v>
      </c>
      <c r="R28" s="175" t="n">
        <v>-13915.82</v>
      </c>
      <c r="S28" s="176" t="n">
        <v>0</v>
      </c>
      <c r="T28" s="0" t="n">
        <v>0</v>
      </c>
      <c r="U28" s="177" t="n">
        <v>0</v>
      </c>
      <c r="V28" s="0" t="n">
        <v>0</v>
      </c>
      <c r="W28" s="0" t="n">
        <v>0</v>
      </c>
      <c r="X28" s="0" t="n">
        <v>0</v>
      </c>
      <c r="Y28" s="0" t="n">
        <v>0</v>
      </c>
    </row>
    <row r="29" customFormat="false" ht="15" hidden="false" customHeight="false" outlineLevel="0" collapsed="false">
      <c r="A29" s="0" t="s">
        <v>1114</v>
      </c>
      <c r="B29" s="0" t="s">
        <v>1115</v>
      </c>
      <c r="C29" s="0" t="s">
        <v>1083</v>
      </c>
      <c r="D29" s="0" t="s">
        <v>1018</v>
      </c>
      <c r="E29" s="0" t="n">
        <v>493252.18</v>
      </c>
      <c r="F29" s="0" t="n">
        <v>419264.35</v>
      </c>
      <c r="G29" s="0" t="n">
        <v>419264.35</v>
      </c>
      <c r="H29" s="0" t="n">
        <v>0</v>
      </c>
      <c r="I29" s="174" t="n">
        <v>73987.83</v>
      </c>
      <c r="J29" s="104" t="n">
        <v>0</v>
      </c>
      <c r="K29" s="0" t="n">
        <v>73987.83</v>
      </c>
      <c r="L29" s="0" t="n">
        <v>0</v>
      </c>
      <c r="M29" s="0" t="n">
        <v>0</v>
      </c>
      <c r="O29" s="0" t="n">
        <v>424421.17</v>
      </c>
      <c r="P29" s="0" t="n">
        <v>424421.17</v>
      </c>
      <c r="Q29" s="0" t="n">
        <v>318507.99</v>
      </c>
      <c r="R29" s="175" t="n">
        <v>318507.99</v>
      </c>
      <c r="S29" s="176" t="n">
        <v>0</v>
      </c>
      <c r="T29" s="0" t="n">
        <v>0</v>
      </c>
      <c r="U29" s="177" t="n">
        <v>50913.18</v>
      </c>
      <c r="V29" s="0" t="n">
        <v>0</v>
      </c>
      <c r="W29" s="0" t="n">
        <v>50913.18</v>
      </c>
      <c r="X29" s="0" t="n">
        <v>0</v>
      </c>
      <c r="Y29" s="0" t="n">
        <v>0</v>
      </c>
    </row>
    <row r="30" customFormat="false" ht="15" hidden="false" customHeight="false" outlineLevel="0" collapsed="false">
      <c r="A30" s="0" t="s">
        <v>1116</v>
      </c>
      <c r="B30" s="0" t="s">
        <v>1117</v>
      </c>
      <c r="C30" s="0" t="s">
        <v>1075</v>
      </c>
      <c r="D30" s="0" t="s">
        <v>1018</v>
      </c>
      <c r="E30" s="0" t="n">
        <v>282956.7</v>
      </c>
      <c r="F30" s="0" t="n">
        <v>240513.19</v>
      </c>
      <c r="G30" s="0" t="n">
        <v>240513.19</v>
      </c>
      <c r="H30" s="0" t="n">
        <v>0</v>
      </c>
      <c r="I30" s="174" t="n">
        <v>42443.51</v>
      </c>
      <c r="J30" s="104" t="n">
        <v>0</v>
      </c>
      <c r="K30" s="0" t="n">
        <v>42443.51</v>
      </c>
      <c r="L30" s="0" t="n">
        <v>0</v>
      </c>
      <c r="M30" s="0" t="n">
        <v>0</v>
      </c>
      <c r="O30" s="0" t="n">
        <v>206076.89</v>
      </c>
      <c r="P30" s="0" t="n">
        <v>206076.89</v>
      </c>
      <c r="Q30" s="0" t="n">
        <v>175165.35</v>
      </c>
      <c r="R30" s="175" t="n">
        <v>175165.35</v>
      </c>
      <c r="S30" s="176" t="n">
        <v>0</v>
      </c>
      <c r="T30" s="0" t="n">
        <v>0</v>
      </c>
      <c r="U30" s="177" t="n">
        <v>30911.54</v>
      </c>
      <c r="V30" s="0" t="n">
        <v>0</v>
      </c>
      <c r="W30" s="0" t="n">
        <v>30911.54</v>
      </c>
      <c r="X30" s="0" t="n">
        <v>0</v>
      </c>
      <c r="Y30" s="0" t="n">
        <v>0</v>
      </c>
    </row>
    <row r="31" customFormat="false" ht="15" hidden="false" customHeight="false" outlineLevel="0" collapsed="false">
      <c r="A31" s="0" t="s">
        <v>1116</v>
      </c>
      <c r="B31" s="0" t="s">
        <v>1117</v>
      </c>
      <c r="C31" s="0" t="s">
        <v>1075</v>
      </c>
      <c r="D31" s="0" t="s">
        <v>1018</v>
      </c>
      <c r="N31" s="0" t="s">
        <v>1084</v>
      </c>
      <c r="O31" s="0" t="n">
        <v>0</v>
      </c>
      <c r="P31" s="0" t="n">
        <v>0</v>
      </c>
      <c r="Q31" s="0" t="n">
        <v>0</v>
      </c>
      <c r="R31" s="175" t="n">
        <v>0</v>
      </c>
      <c r="S31" s="176" t="n">
        <v>0</v>
      </c>
      <c r="T31" s="0" t="n">
        <v>0</v>
      </c>
      <c r="U31" s="177" t="n">
        <v>-546.94</v>
      </c>
      <c r="V31" s="0" t="n">
        <v>0</v>
      </c>
      <c r="W31" s="0" t="n">
        <v>-546.94</v>
      </c>
      <c r="X31" s="0" t="n">
        <v>0</v>
      </c>
      <c r="Y31" s="0" t="n">
        <v>0</v>
      </c>
    </row>
    <row r="32" customFormat="false" ht="15" hidden="false" customHeight="false" outlineLevel="0" collapsed="false">
      <c r="A32" s="0" t="s">
        <v>1116</v>
      </c>
      <c r="B32" s="0" t="s">
        <v>1117</v>
      </c>
      <c r="C32" s="0" t="s">
        <v>1075</v>
      </c>
      <c r="D32" s="0" t="s">
        <v>1018</v>
      </c>
      <c r="N32" s="0" t="s">
        <v>1084</v>
      </c>
      <c r="O32" s="0" t="n">
        <v>-3646.27</v>
      </c>
      <c r="P32" s="0" t="n">
        <v>-3646.27</v>
      </c>
      <c r="Q32" s="0" t="n">
        <v>0</v>
      </c>
      <c r="R32" s="175" t="n">
        <v>0</v>
      </c>
      <c r="S32" s="176" t="n">
        <v>0</v>
      </c>
      <c r="T32" s="0" t="n">
        <v>0</v>
      </c>
      <c r="U32" s="177" t="n">
        <v>0</v>
      </c>
      <c r="V32" s="0" t="n">
        <v>0</v>
      </c>
      <c r="W32" s="0" t="n">
        <v>0</v>
      </c>
      <c r="X32" s="0" t="n">
        <v>0</v>
      </c>
      <c r="Y32" s="0" t="n">
        <v>0</v>
      </c>
    </row>
    <row r="33" customFormat="false" ht="15" hidden="false" customHeight="false" outlineLevel="0" collapsed="false">
      <c r="A33" s="0" t="s">
        <v>1116</v>
      </c>
      <c r="B33" s="0" t="s">
        <v>1117</v>
      </c>
      <c r="C33" s="0" t="s">
        <v>1075</v>
      </c>
      <c r="D33" s="0" t="s">
        <v>1018</v>
      </c>
      <c r="N33" s="0" t="s">
        <v>1084</v>
      </c>
      <c r="O33" s="0" t="n">
        <v>0</v>
      </c>
      <c r="P33" s="0" t="n">
        <v>0</v>
      </c>
      <c r="Q33" s="0" t="n">
        <v>0</v>
      </c>
      <c r="R33" s="175" t="n">
        <v>0</v>
      </c>
      <c r="S33" s="176" t="n">
        <v>0</v>
      </c>
      <c r="T33" s="0" t="n">
        <v>0</v>
      </c>
      <c r="U33" s="177" t="n">
        <v>-6.02</v>
      </c>
      <c r="V33" s="0" t="n">
        <v>0</v>
      </c>
      <c r="W33" s="0" t="n">
        <v>-6.02</v>
      </c>
      <c r="X33" s="0" t="n">
        <v>0</v>
      </c>
      <c r="Y33" s="0" t="n">
        <v>0</v>
      </c>
    </row>
    <row r="34" customFormat="false" ht="15" hidden="false" customHeight="false" outlineLevel="0" collapsed="false">
      <c r="A34" s="0" t="s">
        <v>1116</v>
      </c>
      <c r="B34" s="0" t="s">
        <v>1117</v>
      </c>
      <c r="C34" s="0" t="s">
        <v>1075</v>
      </c>
      <c r="D34" s="0" t="s">
        <v>1018</v>
      </c>
      <c r="N34" s="0" t="s">
        <v>1084</v>
      </c>
      <c r="O34" s="0" t="n">
        <v>-40.1</v>
      </c>
      <c r="P34" s="0" t="n">
        <v>-40.1</v>
      </c>
      <c r="Q34" s="0" t="n">
        <v>0</v>
      </c>
      <c r="R34" s="175" t="n">
        <v>0</v>
      </c>
      <c r="S34" s="176" t="n">
        <v>0</v>
      </c>
      <c r="T34" s="0" t="n">
        <v>0</v>
      </c>
      <c r="U34" s="177" t="n">
        <v>0</v>
      </c>
      <c r="V34" s="0" t="n">
        <v>0</v>
      </c>
      <c r="W34" s="0" t="n">
        <v>0</v>
      </c>
      <c r="X34" s="0" t="n">
        <v>0</v>
      </c>
      <c r="Y34" s="0" t="n">
        <v>0</v>
      </c>
    </row>
    <row r="35" customFormat="false" ht="15" hidden="false" customHeight="false" outlineLevel="0" collapsed="false">
      <c r="A35" s="0" t="s">
        <v>1118</v>
      </c>
      <c r="B35" s="0" t="s">
        <v>1119</v>
      </c>
      <c r="C35" s="0" t="s">
        <v>1069</v>
      </c>
      <c r="D35" s="0" t="s">
        <v>1018</v>
      </c>
      <c r="E35" s="0" t="n">
        <v>270483.15</v>
      </c>
      <c r="F35" s="0" t="n">
        <v>221058</v>
      </c>
      <c r="G35" s="0" t="n">
        <v>221058</v>
      </c>
      <c r="H35" s="0" t="n">
        <v>0</v>
      </c>
      <c r="I35" s="174" t="n">
        <v>49425.15</v>
      </c>
      <c r="J35" s="104" t="n">
        <v>0</v>
      </c>
      <c r="K35" s="0" t="n">
        <v>49425.15</v>
      </c>
      <c r="L35" s="0" t="n">
        <v>0</v>
      </c>
      <c r="M35" s="0" t="n">
        <v>0</v>
      </c>
      <c r="O35" s="0" t="n">
        <v>245663.75</v>
      </c>
      <c r="P35" s="0" t="n">
        <v>245663.75</v>
      </c>
      <c r="Q35" s="0" t="n">
        <v>177891.94</v>
      </c>
      <c r="R35" s="175" t="n">
        <v>177891.94</v>
      </c>
      <c r="S35" s="176" t="n">
        <v>0</v>
      </c>
      <c r="T35" s="0" t="n">
        <v>0</v>
      </c>
      <c r="U35" s="177" t="n">
        <v>32771.81</v>
      </c>
      <c r="V35" s="0" t="n">
        <v>0</v>
      </c>
      <c r="W35" s="0" t="n">
        <v>32771.81</v>
      </c>
      <c r="X35" s="0" t="n">
        <v>0</v>
      </c>
      <c r="Y35" s="0" t="n">
        <v>0</v>
      </c>
    </row>
    <row r="36" customFormat="false" ht="15" hidden="false" customHeight="false" outlineLevel="0" collapsed="false">
      <c r="A36" s="0" t="s">
        <v>1120</v>
      </c>
      <c r="B36" s="0" t="s">
        <v>279</v>
      </c>
      <c r="C36" s="0" t="s">
        <v>1072</v>
      </c>
      <c r="D36" s="0" t="s">
        <v>1018</v>
      </c>
      <c r="E36" s="0" t="n">
        <v>417260.75</v>
      </c>
      <c r="F36" s="0" t="n">
        <v>284719.81</v>
      </c>
      <c r="G36" s="0" t="n">
        <v>284719.81</v>
      </c>
      <c r="H36" s="0" t="n">
        <v>0</v>
      </c>
      <c r="I36" s="174" t="n">
        <v>132540.94</v>
      </c>
      <c r="J36" s="104" t="n">
        <v>0</v>
      </c>
      <c r="K36" s="0" t="n">
        <v>132540.94</v>
      </c>
      <c r="L36" s="0" t="n">
        <v>0</v>
      </c>
      <c r="M36" s="0" t="n">
        <v>0</v>
      </c>
      <c r="O36" s="0" t="n">
        <v>15000</v>
      </c>
      <c r="P36" s="0" t="n">
        <v>15000</v>
      </c>
      <c r="Q36" s="0" t="n">
        <v>15000</v>
      </c>
      <c r="R36" s="175" t="n">
        <v>15000</v>
      </c>
      <c r="S36" s="176" t="n">
        <v>0</v>
      </c>
      <c r="T36" s="0" t="n">
        <v>0</v>
      </c>
      <c r="U36" s="177" t="n">
        <v>0</v>
      </c>
      <c r="V36" s="0" t="n">
        <v>0</v>
      </c>
      <c r="W36" s="0" t="n">
        <v>0</v>
      </c>
      <c r="X36" s="0" t="n">
        <v>0</v>
      </c>
      <c r="Y36" s="0" t="n">
        <v>0</v>
      </c>
    </row>
    <row r="37" customFormat="false" ht="15" hidden="false" customHeight="false" outlineLevel="0" collapsed="false">
      <c r="A37" s="0" t="s">
        <v>1121</v>
      </c>
      <c r="B37" s="0" t="s">
        <v>1122</v>
      </c>
      <c r="C37" s="0" t="s">
        <v>1083</v>
      </c>
      <c r="D37" s="0" t="s">
        <v>1019</v>
      </c>
      <c r="E37" s="0" t="n">
        <v>238835.47</v>
      </c>
      <c r="F37" s="0" t="n">
        <v>203010.14</v>
      </c>
      <c r="G37" s="0" t="n">
        <v>203010.14</v>
      </c>
      <c r="H37" s="0" t="n">
        <v>0</v>
      </c>
      <c r="I37" s="174" t="n">
        <v>35825.33</v>
      </c>
      <c r="J37" s="104" t="n">
        <v>0</v>
      </c>
      <c r="K37" s="0" t="n">
        <v>35825.33</v>
      </c>
      <c r="L37" s="0" t="n">
        <v>0</v>
      </c>
      <c r="M37" s="0" t="n">
        <v>0</v>
      </c>
      <c r="O37" s="0" t="n">
        <v>238835.47</v>
      </c>
      <c r="P37" s="0" t="n">
        <v>238835.47</v>
      </c>
      <c r="Q37" s="0" t="n">
        <v>203010.14</v>
      </c>
      <c r="R37" s="175" t="n">
        <v>203010.14</v>
      </c>
      <c r="S37" s="176" t="n">
        <v>0</v>
      </c>
      <c r="T37" s="0" t="n">
        <v>0</v>
      </c>
      <c r="U37" s="177" t="n">
        <v>35825.33</v>
      </c>
      <c r="V37" s="0" t="n">
        <v>0</v>
      </c>
      <c r="W37" s="0" t="n">
        <v>35825.33</v>
      </c>
      <c r="X37" s="0" t="n">
        <v>0</v>
      </c>
      <c r="Y37" s="0" t="n">
        <v>0</v>
      </c>
    </row>
    <row r="38" customFormat="false" ht="15" hidden="false" customHeight="false" outlineLevel="0" collapsed="false">
      <c r="A38" s="0" t="s">
        <v>1123</v>
      </c>
      <c r="B38" s="0" t="s">
        <v>403</v>
      </c>
      <c r="C38" s="0" t="s">
        <v>1069</v>
      </c>
      <c r="D38" s="0" t="s">
        <v>1018</v>
      </c>
      <c r="E38" s="0" t="n">
        <v>401597.48</v>
      </c>
      <c r="F38" s="0" t="n">
        <v>325725</v>
      </c>
      <c r="G38" s="0" t="n">
        <v>325725</v>
      </c>
      <c r="H38" s="0" t="n">
        <v>0</v>
      </c>
      <c r="I38" s="174" t="n">
        <v>75872.48</v>
      </c>
      <c r="J38" s="104" t="n">
        <v>0</v>
      </c>
      <c r="K38" s="0" t="n">
        <v>75872.48</v>
      </c>
      <c r="L38" s="0" t="n">
        <v>0</v>
      </c>
      <c r="M38" s="0" t="n">
        <v>0</v>
      </c>
      <c r="O38" s="0" t="n">
        <v>406740.3</v>
      </c>
      <c r="P38" s="0" t="n">
        <v>406740.3</v>
      </c>
      <c r="Q38" s="0" t="n">
        <v>294350.88</v>
      </c>
      <c r="R38" s="175" t="n">
        <v>294350.88</v>
      </c>
      <c r="S38" s="176" t="n">
        <v>0</v>
      </c>
      <c r="T38" s="0" t="n">
        <v>0</v>
      </c>
      <c r="U38" s="177" t="n">
        <v>64661.31</v>
      </c>
      <c r="V38" s="0" t="n">
        <v>0</v>
      </c>
      <c r="W38" s="0" t="n">
        <v>64661.31</v>
      </c>
      <c r="X38" s="0" t="n">
        <v>0</v>
      </c>
      <c r="Y38" s="0" t="n">
        <v>0</v>
      </c>
    </row>
    <row r="39" customFormat="false" ht="15" hidden="false" customHeight="false" outlineLevel="0" collapsed="false">
      <c r="A39" s="0" t="s">
        <v>1124</v>
      </c>
      <c r="B39" s="0" t="s">
        <v>411</v>
      </c>
      <c r="C39" s="0" t="s">
        <v>1075</v>
      </c>
      <c r="D39" s="0" t="s">
        <v>1018</v>
      </c>
      <c r="E39" s="0" t="n">
        <v>591365.71</v>
      </c>
      <c r="F39" s="0" t="n">
        <v>502660.84</v>
      </c>
      <c r="G39" s="0" t="n">
        <v>502660.84</v>
      </c>
      <c r="H39" s="0" t="n">
        <v>0</v>
      </c>
      <c r="I39" s="174" t="n">
        <v>88704.87</v>
      </c>
      <c r="J39" s="104" t="n">
        <v>0</v>
      </c>
      <c r="K39" s="0" t="n">
        <v>88704.87</v>
      </c>
      <c r="L39" s="0" t="n">
        <v>0</v>
      </c>
      <c r="M39" s="0" t="n">
        <v>0</v>
      </c>
      <c r="O39" s="0" t="n">
        <v>70822.81</v>
      </c>
      <c r="P39" s="0" t="n">
        <v>70822.81</v>
      </c>
      <c r="Q39" s="0" t="n">
        <v>66199.39</v>
      </c>
      <c r="R39" s="175" t="n">
        <v>66199.39</v>
      </c>
      <c r="S39" s="176" t="n">
        <v>0</v>
      </c>
      <c r="T39" s="0" t="n">
        <v>0</v>
      </c>
      <c r="U39" s="177" t="n">
        <v>4623.42</v>
      </c>
      <c r="V39" s="0" t="n">
        <v>0</v>
      </c>
      <c r="W39" s="0" t="n">
        <v>4623.42</v>
      </c>
      <c r="X39" s="0" t="n">
        <v>0</v>
      </c>
      <c r="Y39" s="0" t="n">
        <v>0</v>
      </c>
    </row>
    <row r="40" customFormat="false" ht="15" hidden="false" customHeight="false" outlineLevel="0" collapsed="false">
      <c r="A40" s="0" t="s">
        <v>1125</v>
      </c>
      <c r="B40" s="0" t="s">
        <v>408</v>
      </c>
      <c r="C40" s="0" t="s">
        <v>1072</v>
      </c>
      <c r="D40" s="0" t="s">
        <v>1018</v>
      </c>
      <c r="E40" s="0" t="n">
        <v>644100</v>
      </c>
      <c r="F40" s="0" t="n">
        <v>547485</v>
      </c>
      <c r="G40" s="0" t="n">
        <v>547485</v>
      </c>
      <c r="H40" s="0" t="n">
        <v>0</v>
      </c>
      <c r="I40" s="174" t="n">
        <v>96615</v>
      </c>
      <c r="J40" s="104" t="n">
        <v>0</v>
      </c>
      <c r="K40" s="0" t="n">
        <v>96615</v>
      </c>
      <c r="L40" s="0" t="n">
        <v>0</v>
      </c>
      <c r="M40" s="0" t="n">
        <v>0</v>
      </c>
      <c r="O40" s="0" t="n">
        <v>198188.36</v>
      </c>
      <c r="P40" s="0" t="n">
        <v>198188.36</v>
      </c>
      <c r="Q40" s="0" t="n">
        <v>177098</v>
      </c>
      <c r="R40" s="175" t="n">
        <v>177098</v>
      </c>
      <c r="S40" s="176" t="n">
        <v>0</v>
      </c>
      <c r="T40" s="0" t="n">
        <v>0</v>
      </c>
      <c r="U40" s="177" t="n">
        <v>5091.51</v>
      </c>
      <c r="V40" s="0" t="n">
        <v>0</v>
      </c>
      <c r="W40" s="0" t="n">
        <v>5091.51</v>
      </c>
      <c r="X40" s="0" t="n">
        <v>0</v>
      </c>
      <c r="Y40" s="0" t="n">
        <v>0</v>
      </c>
    </row>
    <row r="41" customFormat="false" ht="15" hidden="false" customHeight="false" outlineLevel="0" collapsed="false">
      <c r="A41" s="0" t="s">
        <v>1126</v>
      </c>
      <c r="B41" s="0" t="s">
        <v>417</v>
      </c>
      <c r="C41" s="0" t="s">
        <v>1083</v>
      </c>
      <c r="D41" s="0" t="s">
        <v>1018</v>
      </c>
      <c r="E41" s="0" t="n">
        <v>170426</v>
      </c>
      <c r="F41" s="0" t="n">
        <v>144862.1</v>
      </c>
      <c r="G41" s="0" t="n">
        <v>144862.1</v>
      </c>
      <c r="H41" s="0" t="n">
        <v>0</v>
      </c>
      <c r="I41" s="174" t="n">
        <v>25563.9</v>
      </c>
      <c r="J41" s="104" t="n">
        <v>0</v>
      </c>
      <c r="K41" s="0" t="n">
        <v>25563.9</v>
      </c>
      <c r="L41" s="0" t="n">
        <v>0</v>
      </c>
      <c r="M41" s="0" t="n">
        <v>0</v>
      </c>
      <c r="O41" s="0" t="n">
        <v>86690.67</v>
      </c>
      <c r="P41" s="0" t="n">
        <v>86690.67</v>
      </c>
      <c r="Q41" s="0" t="n">
        <v>80205.86</v>
      </c>
      <c r="R41" s="175" t="n">
        <v>80205.86</v>
      </c>
      <c r="S41" s="176" t="n">
        <v>0</v>
      </c>
      <c r="T41" s="0" t="n">
        <v>0</v>
      </c>
      <c r="U41" s="177" t="n">
        <v>6484.81</v>
      </c>
      <c r="V41" s="0" t="n">
        <v>0</v>
      </c>
      <c r="W41" s="0" t="n">
        <v>6484.81</v>
      </c>
      <c r="X41" s="0" t="n">
        <v>0</v>
      </c>
      <c r="Y41" s="0" t="n">
        <v>0</v>
      </c>
    </row>
    <row r="42" customFormat="false" ht="15" hidden="false" customHeight="false" outlineLevel="0" collapsed="false">
      <c r="A42" s="0" t="s">
        <v>1127</v>
      </c>
      <c r="B42" s="0" t="s">
        <v>1128</v>
      </c>
      <c r="C42" s="0" t="s">
        <v>1069</v>
      </c>
      <c r="D42" s="0" t="s">
        <v>1018</v>
      </c>
      <c r="E42" s="0" t="n">
        <v>271859.99</v>
      </c>
      <c r="F42" s="0" t="n">
        <v>213195.03</v>
      </c>
      <c r="G42" s="0" t="n">
        <v>213195.03</v>
      </c>
      <c r="H42" s="0" t="n">
        <v>0</v>
      </c>
      <c r="I42" s="174" t="n">
        <v>58664.96</v>
      </c>
      <c r="J42" s="104" t="n">
        <v>0</v>
      </c>
      <c r="K42" s="0" t="n">
        <v>58664.96</v>
      </c>
      <c r="L42" s="0" t="n">
        <v>0</v>
      </c>
      <c r="M42" s="0" t="n">
        <v>0</v>
      </c>
      <c r="O42" s="0" t="n">
        <v>63958.51</v>
      </c>
      <c r="P42" s="0" t="n">
        <v>63958.51</v>
      </c>
      <c r="Q42" s="0" t="n">
        <v>63958.51</v>
      </c>
      <c r="R42" s="175" t="n">
        <v>63958.51</v>
      </c>
      <c r="S42" s="176" t="n">
        <v>0</v>
      </c>
      <c r="T42" s="0" t="n">
        <v>0</v>
      </c>
      <c r="U42" s="177" t="n">
        <v>0</v>
      </c>
      <c r="V42" s="0" t="n">
        <v>0</v>
      </c>
      <c r="W42" s="0" t="n">
        <v>0</v>
      </c>
      <c r="X42" s="0" t="n">
        <v>0</v>
      </c>
      <c r="Y42" s="0" t="n">
        <v>0</v>
      </c>
    </row>
    <row r="43" customFormat="false" ht="15" hidden="false" customHeight="false" outlineLevel="0" collapsed="false">
      <c r="A43" s="0" t="s">
        <v>1129</v>
      </c>
      <c r="B43" s="0" t="s">
        <v>1130</v>
      </c>
      <c r="C43" s="0" t="s">
        <v>1083</v>
      </c>
      <c r="D43" s="0" t="s">
        <v>1019</v>
      </c>
      <c r="E43" s="0" t="n">
        <v>615073.19</v>
      </c>
      <c r="F43" s="0" t="n">
        <v>522812.21</v>
      </c>
      <c r="G43" s="0" t="n">
        <v>522812.21</v>
      </c>
      <c r="H43" s="0" t="n">
        <v>0</v>
      </c>
      <c r="I43" s="174" t="n">
        <v>92260.98</v>
      </c>
      <c r="J43" s="104" t="n">
        <v>0</v>
      </c>
      <c r="K43" s="0" t="n">
        <v>92260.98</v>
      </c>
      <c r="L43" s="0" t="n">
        <v>0</v>
      </c>
      <c r="M43" s="0" t="n">
        <v>0</v>
      </c>
      <c r="O43" s="0" t="n">
        <v>580141.18</v>
      </c>
      <c r="P43" s="0" t="n">
        <v>580141.18</v>
      </c>
      <c r="Q43" s="0" t="n">
        <v>493120</v>
      </c>
      <c r="R43" s="175" t="n">
        <v>493120</v>
      </c>
      <c r="S43" s="176" t="n">
        <v>0</v>
      </c>
      <c r="T43" s="0" t="n">
        <v>0</v>
      </c>
      <c r="U43" s="177" t="n">
        <v>87021.18</v>
      </c>
      <c r="V43" s="0" t="n">
        <v>0</v>
      </c>
      <c r="W43" s="0" t="n">
        <v>87021.18</v>
      </c>
      <c r="X43" s="0" t="n">
        <v>0</v>
      </c>
      <c r="Y43" s="0" t="n">
        <v>0</v>
      </c>
    </row>
    <row r="44" customFormat="false" ht="15" hidden="false" customHeight="false" outlineLevel="0" collapsed="false">
      <c r="A44" s="0" t="s">
        <v>1131</v>
      </c>
      <c r="B44" s="0" t="s">
        <v>1132</v>
      </c>
      <c r="C44" s="0" t="s">
        <v>1069</v>
      </c>
      <c r="D44" s="0" t="s">
        <v>1018</v>
      </c>
      <c r="E44" s="0" t="n">
        <v>428573.83</v>
      </c>
      <c r="F44" s="0" t="n">
        <v>361746.23</v>
      </c>
      <c r="G44" s="0" t="n">
        <v>361746.23</v>
      </c>
      <c r="H44" s="0" t="n">
        <v>0</v>
      </c>
      <c r="I44" s="174" t="n">
        <v>66827.6</v>
      </c>
      <c r="J44" s="104" t="n">
        <v>32143.03</v>
      </c>
      <c r="K44" s="0" t="n">
        <v>34684.57</v>
      </c>
      <c r="L44" s="0" t="n">
        <v>0</v>
      </c>
      <c r="M44" s="0" t="n">
        <v>0</v>
      </c>
      <c r="O44" s="0" t="n">
        <v>422480.42</v>
      </c>
      <c r="P44" s="0" t="n">
        <v>422480.42</v>
      </c>
      <c r="Q44" s="0" t="n">
        <v>356602.97</v>
      </c>
      <c r="R44" s="175" t="n">
        <v>356602.97</v>
      </c>
      <c r="S44" s="176" t="n">
        <v>0</v>
      </c>
      <c r="T44" s="0" t="n">
        <v>0</v>
      </c>
      <c r="U44" s="177" t="n">
        <v>65877.45</v>
      </c>
      <c r="V44" s="0" t="n">
        <v>31686.03</v>
      </c>
      <c r="W44" s="0" t="n">
        <v>34191.42</v>
      </c>
      <c r="X44" s="0" t="n">
        <v>0</v>
      </c>
      <c r="Y44" s="0" t="n">
        <v>0</v>
      </c>
    </row>
    <row r="45" customFormat="false" ht="15" hidden="false" customHeight="false" outlineLevel="0" collapsed="false">
      <c r="A45" s="0" t="s">
        <v>1131</v>
      </c>
      <c r="B45" s="0" t="s">
        <v>1132</v>
      </c>
      <c r="C45" s="0" t="s">
        <v>1069</v>
      </c>
      <c r="D45" s="0" t="s">
        <v>1018</v>
      </c>
      <c r="N45" s="0" t="s">
        <v>1084</v>
      </c>
      <c r="O45" s="0" t="n">
        <v>0</v>
      </c>
      <c r="P45" s="0" t="n">
        <v>0</v>
      </c>
      <c r="Q45" s="0" t="n">
        <v>0</v>
      </c>
      <c r="R45" s="175" t="n">
        <v>0</v>
      </c>
      <c r="S45" s="176" t="n">
        <v>0</v>
      </c>
      <c r="T45" s="0" t="n">
        <v>0</v>
      </c>
      <c r="U45" s="177" t="n">
        <v>-4.16</v>
      </c>
      <c r="V45" s="0" t="n">
        <v>-2</v>
      </c>
      <c r="W45" s="0" t="n">
        <v>-2.16</v>
      </c>
      <c r="X45" s="0" t="n">
        <v>0</v>
      </c>
      <c r="Y45" s="0" t="n">
        <v>0</v>
      </c>
    </row>
    <row r="46" customFormat="false" ht="15" hidden="false" customHeight="false" outlineLevel="0" collapsed="false">
      <c r="A46" s="0" t="s">
        <v>1131</v>
      </c>
      <c r="B46" s="0" t="s">
        <v>1132</v>
      </c>
      <c r="C46" s="0" t="s">
        <v>1069</v>
      </c>
      <c r="D46" s="0" t="s">
        <v>1018</v>
      </c>
      <c r="N46" s="0" t="s">
        <v>1084</v>
      </c>
      <c r="O46" s="0" t="n">
        <v>-26.68</v>
      </c>
      <c r="P46" s="0" t="n">
        <v>-26.68</v>
      </c>
      <c r="Q46" s="0" t="n">
        <v>0</v>
      </c>
      <c r="R46" s="175" t="n">
        <v>0</v>
      </c>
      <c r="S46" s="176" t="n">
        <v>0</v>
      </c>
      <c r="T46" s="0" t="n">
        <v>0</v>
      </c>
      <c r="U46" s="177" t="n">
        <v>0</v>
      </c>
      <c r="V46" s="0" t="n">
        <v>0</v>
      </c>
      <c r="W46" s="0" t="n">
        <v>0</v>
      </c>
      <c r="X46" s="0" t="n">
        <v>0</v>
      </c>
      <c r="Y46" s="0" t="n">
        <v>0</v>
      </c>
    </row>
    <row r="47" customFormat="false" ht="15" hidden="false" customHeight="false" outlineLevel="0" collapsed="false">
      <c r="A47" s="0" t="s">
        <v>1133</v>
      </c>
      <c r="B47" s="0" t="s">
        <v>171</v>
      </c>
      <c r="C47" s="0" t="s">
        <v>1072</v>
      </c>
      <c r="D47" s="0" t="s">
        <v>1018</v>
      </c>
      <c r="E47" s="0" t="n">
        <v>629529.59</v>
      </c>
      <c r="F47" s="0" t="n">
        <v>535100.15</v>
      </c>
      <c r="G47" s="0" t="n">
        <v>535100.15</v>
      </c>
      <c r="H47" s="0" t="n">
        <v>0</v>
      </c>
      <c r="I47" s="174" t="n">
        <v>94429.44</v>
      </c>
      <c r="J47" s="104" t="n">
        <v>47214.72</v>
      </c>
      <c r="K47" s="0" t="n">
        <v>47214.72</v>
      </c>
      <c r="L47" s="0" t="n">
        <v>0</v>
      </c>
      <c r="M47" s="0" t="n">
        <v>0</v>
      </c>
      <c r="O47" s="0" t="n">
        <v>595255.2</v>
      </c>
      <c r="P47" s="0" t="n">
        <v>595255.2</v>
      </c>
      <c r="Q47" s="0" t="n">
        <v>505966.92</v>
      </c>
      <c r="R47" s="175" t="n">
        <v>505966.92</v>
      </c>
      <c r="S47" s="176" t="n">
        <v>0</v>
      </c>
      <c r="T47" s="0" t="n">
        <v>0</v>
      </c>
      <c r="U47" s="177" t="n">
        <v>87839.14</v>
      </c>
      <c r="V47" s="0" t="n">
        <v>43919.56</v>
      </c>
      <c r="W47" s="0" t="n">
        <v>43919.58</v>
      </c>
      <c r="X47" s="0" t="n">
        <v>0</v>
      </c>
      <c r="Y47" s="0" t="n">
        <v>0</v>
      </c>
    </row>
    <row r="48" customFormat="false" ht="15" hidden="false" customHeight="false" outlineLevel="0" collapsed="false">
      <c r="A48" s="0" t="s">
        <v>1134</v>
      </c>
      <c r="B48" s="0" t="s">
        <v>182</v>
      </c>
      <c r="C48" s="0" t="s">
        <v>1081</v>
      </c>
      <c r="D48" s="0" t="s">
        <v>1018</v>
      </c>
      <c r="E48" s="0" t="n">
        <v>855376.31</v>
      </c>
      <c r="F48" s="0" t="n">
        <v>657999.93</v>
      </c>
      <c r="G48" s="0" t="n">
        <v>657999.93</v>
      </c>
      <c r="H48" s="0" t="n">
        <v>0</v>
      </c>
      <c r="I48" s="174" t="n">
        <v>197376.38</v>
      </c>
      <c r="J48" s="104" t="n">
        <v>64153.22</v>
      </c>
      <c r="K48" s="0" t="n">
        <v>133223.16</v>
      </c>
      <c r="L48" s="0" t="n">
        <v>0</v>
      </c>
      <c r="M48" s="0" t="n">
        <v>0</v>
      </c>
      <c r="O48" s="0" t="n">
        <v>582132.35</v>
      </c>
      <c r="P48" s="0" t="n">
        <v>582132.35</v>
      </c>
      <c r="Q48" s="0" t="n">
        <v>493356.13</v>
      </c>
      <c r="R48" s="175" t="n">
        <v>493356.13</v>
      </c>
      <c r="S48" s="176" t="n">
        <v>0</v>
      </c>
      <c r="T48" s="0" t="n">
        <v>0</v>
      </c>
      <c r="U48" s="177" t="n">
        <v>88776.22</v>
      </c>
      <c r="V48" s="0" t="n">
        <v>28854.93</v>
      </c>
      <c r="W48" s="0" t="n">
        <v>59921.29</v>
      </c>
      <c r="X48" s="0" t="n">
        <v>0</v>
      </c>
      <c r="Y48" s="0" t="n">
        <v>0</v>
      </c>
    </row>
    <row r="49" customFormat="false" ht="15" hidden="false" customHeight="false" outlineLevel="0" collapsed="false">
      <c r="A49" s="0" t="s">
        <v>1135</v>
      </c>
      <c r="B49" s="0" t="s">
        <v>156</v>
      </c>
      <c r="C49" s="0" t="s">
        <v>1088</v>
      </c>
      <c r="D49" s="0" t="s">
        <v>1018</v>
      </c>
      <c r="E49" s="0" t="n">
        <v>338553.02</v>
      </c>
      <c r="F49" s="0" t="n">
        <v>287770.06</v>
      </c>
      <c r="G49" s="0" t="n">
        <v>287770.06</v>
      </c>
      <c r="H49" s="0" t="n">
        <v>0</v>
      </c>
      <c r="I49" s="174" t="n">
        <v>50782.96</v>
      </c>
      <c r="J49" s="104" t="n">
        <v>25391.47</v>
      </c>
      <c r="K49" s="0" t="n">
        <v>25391.49</v>
      </c>
      <c r="L49" s="0" t="n">
        <v>0</v>
      </c>
      <c r="M49" s="0" t="n">
        <v>0</v>
      </c>
      <c r="O49" s="0" t="n">
        <v>46296.49</v>
      </c>
      <c r="P49" s="0" t="n">
        <v>46296.49</v>
      </c>
      <c r="Q49" s="0" t="n">
        <v>39352.02</v>
      </c>
      <c r="R49" s="175" t="n">
        <v>39352.02</v>
      </c>
      <c r="S49" s="176" t="n">
        <v>0</v>
      </c>
      <c r="T49" s="0" t="n">
        <v>0</v>
      </c>
      <c r="U49" s="177" t="n">
        <v>1280.49</v>
      </c>
      <c r="V49" s="0" t="n">
        <v>640.24</v>
      </c>
      <c r="W49" s="0" t="n">
        <v>640.25</v>
      </c>
      <c r="X49" s="0" t="n">
        <v>0</v>
      </c>
      <c r="Y49" s="0" t="n">
        <v>0</v>
      </c>
    </row>
    <row r="50" customFormat="false" ht="15" hidden="false" customHeight="false" outlineLevel="0" collapsed="false">
      <c r="A50" s="0" t="s">
        <v>1136</v>
      </c>
      <c r="B50" s="0" t="s">
        <v>1137</v>
      </c>
      <c r="C50" s="0" t="s">
        <v>1069</v>
      </c>
      <c r="D50" s="0" t="s">
        <v>1019</v>
      </c>
      <c r="E50" s="0" t="n">
        <v>985873.28</v>
      </c>
      <c r="F50" s="0" t="n">
        <v>550278</v>
      </c>
      <c r="G50" s="0" t="n">
        <v>492354</v>
      </c>
      <c r="H50" s="0" t="n">
        <v>57924</v>
      </c>
      <c r="I50" s="174" t="n">
        <v>435595.28</v>
      </c>
      <c r="J50" s="104" t="n">
        <v>0</v>
      </c>
      <c r="K50" s="0" t="n">
        <v>435595.28</v>
      </c>
      <c r="L50" s="0" t="n">
        <v>0</v>
      </c>
      <c r="M50" s="0" t="n">
        <v>0</v>
      </c>
      <c r="O50" s="0" t="n">
        <v>1146502.38</v>
      </c>
      <c r="P50" s="0" t="n">
        <v>1146502.38</v>
      </c>
      <c r="Q50" s="0" t="n">
        <v>550216.61</v>
      </c>
      <c r="R50" s="175" t="n">
        <v>492299.07</v>
      </c>
      <c r="S50" s="176" t="n">
        <v>57917.54</v>
      </c>
      <c r="T50" s="0" t="n">
        <v>57917.54</v>
      </c>
      <c r="U50" s="177" t="n">
        <v>435546.67</v>
      </c>
      <c r="V50" s="0" t="n">
        <v>0</v>
      </c>
      <c r="W50" s="0" t="n">
        <v>435546.67</v>
      </c>
      <c r="X50" s="0" t="n">
        <v>0</v>
      </c>
      <c r="Y50" s="0" t="n">
        <v>0</v>
      </c>
    </row>
    <row r="51" customFormat="false" ht="15" hidden="false" customHeight="false" outlineLevel="0" collapsed="false">
      <c r="A51" s="0" t="s">
        <v>1136</v>
      </c>
      <c r="B51" s="0" t="s">
        <v>1137</v>
      </c>
      <c r="C51" s="0" t="s">
        <v>1069</v>
      </c>
      <c r="D51" s="0" t="s">
        <v>1019</v>
      </c>
      <c r="N51" s="0" t="s">
        <v>1084</v>
      </c>
      <c r="O51" s="0" t="n">
        <v>0</v>
      </c>
      <c r="P51" s="0" t="n">
        <v>0</v>
      </c>
      <c r="Q51" s="0" t="n">
        <v>0</v>
      </c>
      <c r="R51" s="175" t="n">
        <v>0</v>
      </c>
      <c r="S51" s="176" t="n">
        <v>0</v>
      </c>
      <c r="T51" s="0" t="n">
        <v>0</v>
      </c>
      <c r="U51" s="177" t="n">
        <v>-14470.93</v>
      </c>
      <c r="V51" s="0" t="n">
        <v>0</v>
      </c>
      <c r="W51" s="0" t="n">
        <v>-14470.93</v>
      </c>
      <c r="X51" s="0" t="n">
        <v>0</v>
      </c>
      <c r="Y51" s="0" t="n">
        <v>0</v>
      </c>
    </row>
    <row r="52" customFormat="false" ht="15" hidden="false" customHeight="false" outlineLevel="0" collapsed="false">
      <c r="A52" s="0" t="s">
        <v>1136</v>
      </c>
      <c r="B52" s="0" t="s">
        <v>1137</v>
      </c>
      <c r="C52" s="0" t="s">
        <v>1069</v>
      </c>
      <c r="D52" s="0" t="s">
        <v>1019</v>
      </c>
      <c r="N52" s="0" t="s">
        <v>1084</v>
      </c>
      <c r="O52" s="0" t="n">
        <v>-14470.93</v>
      </c>
      <c r="P52" s="0" t="n">
        <v>-14470.93</v>
      </c>
      <c r="Q52" s="0" t="n">
        <v>0</v>
      </c>
      <c r="R52" s="175" t="n">
        <v>0</v>
      </c>
      <c r="S52" s="176" t="n">
        <v>0</v>
      </c>
      <c r="T52" s="0" t="n">
        <v>0</v>
      </c>
      <c r="U52" s="177" t="n">
        <v>0</v>
      </c>
      <c r="V52" s="0" t="n">
        <v>0</v>
      </c>
      <c r="W52" s="0" t="n">
        <v>0</v>
      </c>
      <c r="X52" s="0" t="n">
        <v>0</v>
      </c>
      <c r="Y52" s="0" t="n">
        <v>0</v>
      </c>
    </row>
    <row r="53" customFormat="false" ht="15" hidden="false" customHeight="false" outlineLevel="0" collapsed="false">
      <c r="A53" s="0" t="s">
        <v>1138</v>
      </c>
      <c r="B53" s="0" t="s">
        <v>1139</v>
      </c>
      <c r="C53" s="0" t="s">
        <v>1069</v>
      </c>
      <c r="D53" s="0" t="s">
        <v>1018</v>
      </c>
      <c r="E53" s="0" t="n">
        <v>948634.58</v>
      </c>
      <c r="F53" s="0" t="n">
        <v>870588</v>
      </c>
      <c r="G53" s="0" t="n">
        <v>799999.78</v>
      </c>
      <c r="H53" s="0" t="n">
        <v>70588.22</v>
      </c>
      <c r="I53" s="174" t="n">
        <v>78046.58</v>
      </c>
      <c r="J53" s="104" t="n">
        <v>0</v>
      </c>
      <c r="K53" s="0" t="n">
        <v>78046.58</v>
      </c>
      <c r="L53" s="0" t="n">
        <v>0</v>
      </c>
      <c r="M53" s="0" t="n">
        <v>0</v>
      </c>
      <c r="O53" s="0" t="n">
        <v>1127088.14</v>
      </c>
      <c r="P53" s="0" t="n">
        <v>1127088.14</v>
      </c>
      <c r="Q53" s="0" t="n">
        <v>868089.17</v>
      </c>
      <c r="R53" s="175" t="n">
        <v>797703.56</v>
      </c>
      <c r="S53" s="176" t="n">
        <v>70385.61</v>
      </c>
      <c r="T53" s="0" t="n">
        <v>70385.61</v>
      </c>
      <c r="U53" s="177" t="n">
        <v>77822.57</v>
      </c>
      <c r="V53" s="0" t="n">
        <v>0</v>
      </c>
      <c r="W53" s="0" t="n">
        <v>77822.57</v>
      </c>
      <c r="X53" s="0" t="n">
        <v>0</v>
      </c>
      <c r="Y53" s="0" t="n">
        <v>0</v>
      </c>
    </row>
    <row r="54" customFormat="false" ht="15" hidden="false" customHeight="false" outlineLevel="0" collapsed="false">
      <c r="A54" s="0" t="s">
        <v>1138</v>
      </c>
      <c r="B54" s="0" t="s">
        <v>1139</v>
      </c>
      <c r="C54" s="0" t="s">
        <v>1069</v>
      </c>
      <c r="D54" s="0" t="s">
        <v>1018</v>
      </c>
      <c r="N54" s="0" t="s">
        <v>1084</v>
      </c>
      <c r="O54" s="0" t="n">
        <v>0</v>
      </c>
      <c r="P54" s="0" t="n">
        <v>0</v>
      </c>
      <c r="Q54" s="0" t="n">
        <v>0</v>
      </c>
      <c r="R54" s="175" t="n">
        <v>0</v>
      </c>
      <c r="S54" s="176" t="n">
        <v>0</v>
      </c>
      <c r="T54" s="0" t="n">
        <v>-178.55</v>
      </c>
      <c r="U54" s="177" t="n">
        <v>-403.21</v>
      </c>
      <c r="V54" s="0" t="n">
        <v>0</v>
      </c>
      <c r="W54" s="0" t="n">
        <v>-403.21</v>
      </c>
      <c r="X54" s="0" t="n">
        <v>0</v>
      </c>
      <c r="Y54" s="0" t="n">
        <v>0</v>
      </c>
    </row>
    <row r="55" customFormat="false" ht="15" hidden="false" customHeight="false" outlineLevel="0" collapsed="false">
      <c r="A55" s="0" t="s">
        <v>1138</v>
      </c>
      <c r="B55" s="0" t="s">
        <v>1139</v>
      </c>
      <c r="C55" s="0" t="s">
        <v>1069</v>
      </c>
      <c r="D55" s="0" t="s">
        <v>1018</v>
      </c>
      <c r="N55" s="0" t="s">
        <v>1084</v>
      </c>
      <c r="O55" s="0" t="n">
        <v>-2605.37</v>
      </c>
      <c r="P55" s="0" t="n">
        <v>-2605.37</v>
      </c>
      <c r="Q55" s="0" t="n">
        <v>0</v>
      </c>
      <c r="R55" s="175" t="n">
        <v>0</v>
      </c>
      <c r="S55" s="176" t="n">
        <v>0</v>
      </c>
      <c r="T55" s="0" t="n">
        <v>0</v>
      </c>
      <c r="U55" s="177" t="n">
        <v>0</v>
      </c>
      <c r="V55" s="0" t="n">
        <v>0</v>
      </c>
      <c r="W55" s="0" t="n">
        <v>0</v>
      </c>
      <c r="X55" s="0" t="n">
        <v>0</v>
      </c>
      <c r="Y55" s="0" t="n">
        <v>0</v>
      </c>
    </row>
    <row r="56" customFormat="false" ht="15" hidden="false" customHeight="false" outlineLevel="0" collapsed="false">
      <c r="A56" s="0" t="s">
        <v>1138</v>
      </c>
      <c r="B56" s="0" t="s">
        <v>1139</v>
      </c>
      <c r="C56" s="0" t="s">
        <v>1069</v>
      </c>
      <c r="D56" s="0" t="s">
        <v>1018</v>
      </c>
      <c r="N56" s="0" t="s">
        <v>1084</v>
      </c>
      <c r="O56" s="0" t="n">
        <v>0</v>
      </c>
      <c r="P56" s="0" t="n">
        <v>0</v>
      </c>
      <c r="Q56" s="0" t="n">
        <v>0</v>
      </c>
      <c r="R56" s="175" t="n">
        <v>0</v>
      </c>
      <c r="S56" s="176" t="n">
        <v>0</v>
      </c>
      <c r="T56" s="0" t="n">
        <v>0</v>
      </c>
      <c r="U56" s="177" t="n">
        <v>-68567.76</v>
      </c>
      <c r="V56" s="0" t="n">
        <v>0</v>
      </c>
      <c r="W56" s="0" t="n">
        <v>-68567.76</v>
      </c>
      <c r="X56" s="0" t="n">
        <v>0</v>
      </c>
      <c r="Y56" s="0" t="n">
        <v>0</v>
      </c>
    </row>
    <row r="57" customFormat="false" ht="15" hidden="false" customHeight="false" outlineLevel="0" collapsed="false">
      <c r="A57" s="0" t="s">
        <v>1138</v>
      </c>
      <c r="B57" s="0" t="s">
        <v>1139</v>
      </c>
      <c r="C57" s="0" t="s">
        <v>1069</v>
      </c>
      <c r="D57" s="0" t="s">
        <v>1018</v>
      </c>
      <c r="N57" s="0" t="s">
        <v>1084</v>
      </c>
      <c r="O57" s="0" t="n">
        <v>-68567.76</v>
      </c>
      <c r="P57" s="0" t="n">
        <v>-68567.76</v>
      </c>
      <c r="Q57" s="0" t="n">
        <v>0</v>
      </c>
      <c r="R57" s="175" t="n">
        <v>0</v>
      </c>
      <c r="S57" s="176" t="n">
        <v>0</v>
      </c>
      <c r="T57" s="0" t="n">
        <v>0</v>
      </c>
      <c r="U57" s="177" t="n">
        <v>0</v>
      </c>
      <c r="V57" s="0" t="n">
        <v>0</v>
      </c>
      <c r="W57" s="0" t="n">
        <v>0</v>
      </c>
      <c r="X57" s="0" t="n">
        <v>0</v>
      </c>
      <c r="Y57" s="0" t="n">
        <v>0</v>
      </c>
    </row>
    <row r="58" customFormat="false" ht="15" hidden="false" customHeight="false" outlineLevel="0" collapsed="false">
      <c r="A58" s="0" t="s">
        <v>1140</v>
      </c>
      <c r="B58" s="0" t="s">
        <v>1141</v>
      </c>
      <c r="C58" s="0" t="s">
        <v>1083</v>
      </c>
      <c r="D58" s="0" t="s">
        <v>1019</v>
      </c>
      <c r="E58" s="0" t="n">
        <v>672604.19</v>
      </c>
      <c r="F58" s="0" t="n">
        <v>622158.87</v>
      </c>
      <c r="G58" s="0" t="n">
        <v>571713.55</v>
      </c>
      <c r="H58" s="0" t="n">
        <v>50445.32</v>
      </c>
      <c r="I58" s="174" t="n">
        <v>50445.32</v>
      </c>
      <c r="J58" s="104" t="n">
        <v>0</v>
      </c>
      <c r="K58" s="0" t="n">
        <v>50445.32</v>
      </c>
      <c r="L58" s="0" t="n">
        <v>0</v>
      </c>
      <c r="M58" s="0" t="n">
        <v>0</v>
      </c>
      <c r="O58" s="0" t="n">
        <v>947440.92</v>
      </c>
      <c r="P58" s="0" t="n">
        <v>947440.92</v>
      </c>
      <c r="Q58" s="0" t="n">
        <v>617382.84</v>
      </c>
      <c r="R58" s="175" t="n">
        <v>567324.77</v>
      </c>
      <c r="S58" s="176" t="n">
        <v>50058.07</v>
      </c>
      <c r="T58" s="0" t="n">
        <v>50058.07</v>
      </c>
      <c r="U58" s="177" t="n">
        <v>50058.08</v>
      </c>
      <c r="V58" s="0" t="n">
        <v>0</v>
      </c>
      <c r="W58" s="0" t="n">
        <v>50058.08</v>
      </c>
      <c r="X58" s="0" t="n">
        <v>0</v>
      </c>
      <c r="Y58" s="0" t="n">
        <v>0</v>
      </c>
    </row>
    <row r="59" customFormat="false" ht="15" hidden="false" customHeight="false" outlineLevel="0" collapsed="false">
      <c r="A59" s="0" t="s">
        <v>1142</v>
      </c>
      <c r="B59" s="0" t="s">
        <v>1143</v>
      </c>
      <c r="C59" s="0" t="s">
        <v>1083</v>
      </c>
      <c r="D59" s="0" t="s">
        <v>1018</v>
      </c>
      <c r="E59" s="0" t="n">
        <v>1142603.75</v>
      </c>
      <c r="F59" s="0" t="n">
        <v>958999</v>
      </c>
      <c r="G59" s="0" t="n">
        <v>881242</v>
      </c>
      <c r="H59" s="0" t="n">
        <v>77757</v>
      </c>
      <c r="I59" s="174" t="n">
        <v>183604.75</v>
      </c>
      <c r="J59" s="104" t="n">
        <v>0</v>
      </c>
      <c r="K59" s="0" t="n">
        <v>183604.75</v>
      </c>
      <c r="L59" s="0" t="n">
        <v>0</v>
      </c>
      <c r="M59" s="0" t="n">
        <v>0</v>
      </c>
      <c r="O59" s="0" t="n">
        <v>785522.73</v>
      </c>
      <c r="P59" s="0" t="n">
        <v>785522.73</v>
      </c>
      <c r="Q59" s="0" t="n">
        <v>625527.65</v>
      </c>
      <c r="R59" s="175" t="n">
        <v>574808.98</v>
      </c>
      <c r="S59" s="176" t="n">
        <v>50718.67</v>
      </c>
      <c r="T59" s="0" t="n">
        <v>33878.08</v>
      </c>
      <c r="U59" s="177" t="n">
        <v>79995.08</v>
      </c>
      <c r="V59" s="0" t="n">
        <v>0</v>
      </c>
      <c r="W59" s="0" t="n">
        <v>79995.08</v>
      </c>
      <c r="X59" s="0" t="n">
        <v>0</v>
      </c>
      <c r="Y59" s="0" t="n">
        <v>0</v>
      </c>
    </row>
    <row r="60" customFormat="false" ht="15" hidden="false" customHeight="false" outlineLevel="0" collapsed="false">
      <c r="A60" s="0" t="s">
        <v>1144</v>
      </c>
      <c r="B60" s="0" t="s">
        <v>1145</v>
      </c>
      <c r="C60" s="0" t="s">
        <v>1072</v>
      </c>
      <c r="D60" s="0" t="s">
        <v>1018</v>
      </c>
      <c r="E60" s="0" t="n">
        <v>518360.92</v>
      </c>
      <c r="F60" s="0" t="n">
        <v>479483.85</v>
      </c>
      <c r="G60" s="0" t="n">
        <v>440606.78</v>
      </c>
      <c r="H60" s="0" t="n">
        <v>38877.07</v>
      </c>
      <c r="I60" s="174" t="n">
        <v>38877.07</v>
      </c>
      <c r="J60" s="104" t="n">
        <v>0</v>
      </c>
      <c r="K60" s="0" t="n">
        <v>38877.07</v>
      </c>
      <c r="L60" s="0" t="n">
        <v>0</v>
      </c>
      <c r="M60" s="0" t="n">
        <v>0</v>
      </c>
      <c r="O60" s="0" t="n">
        <v>502467.76</v>
      </c>
      <c r="P60" s="0" t="n">
        <v>502467.76</v>
      </c>
      <c r="Q60" s="0" t="n">
        <v>421857.67</v>
      </c>
      <c r="R60" s="175" t="n">
        <v>387653</v>
      </c>
      <c r="S60" s="176" t="n">
        <v>34204.67</v>
      </c>
      <c r="T60" s="0" t="n">
        <v>31610.08</v>
      </c>
      <c r="U60" s="177" t="n">
        <v>31610.09</v>
      </c>
      <c r="V60" s="0" t="n">
        <v>0</v>
      </c>
      <c r="W60" s="0" t="n">
        <v>31610.09</v>
      </c>
      <c r="X60" s="0" t="n">
        <v>0</v>
      </c>
      <c r="Y60" s="0" t="n">
        <v>0</v>
      </c>
    </row>
    <row r="61" customFormat="false" ht="15" hidden="false" customHeight="false" outlineLevel="0" collapsed="false">
      <c r="A61" s="0" t="s">
        <v>1146</v>
      </c>
      <c r="B61" s="0" t="s">
        <v>1147</v>
      </c>
      <c r="C61" s="0" t="s">
        <v>1072</v>
      </c>
      <c r="D61" s="0" t="s">
        <v>1018</v>
      </c>
      <c r="E61" s="0" t="n">
        <v>1365071.92</v>
      </c>
      <c r="F61" s="0" t="n">
        <v>941867</v>
      </c>
      <c r="G61" s="0" t="n">
        <v>865499.4</v>
      </c>
      <c r="H61" s="0" t="n">
        <v>76367.6</v>
      </c>
      <c r="I61" s="174" t="n">
        <v>423204.92</v>
      </c>
      <c r="J61" s="104" t="n">
        <v>0</v>
      </c>
      <c r="K61" s="0" t="n">
        <v>423204.92</v>
      </c>
      <c r="L61" s="0" t="n">
        <v>0</v>
      </c>
      <c r="M61" s="0" t="n">
        <v>0</v>
      </c>
      <c r="O61" s="0" t="n">
        <v>41617.38</v>
      </c>
      <c r="P61" s="0" t="n">
        <v>41617.38</v>
      </c>
      <c r="Q61" s="0" t="n">
        <v>34915.48</v>
      </c>
      <c r="R61" s="175" t="n">
        <v>32084.49</v>
      </c>
      <c r="S61" s="176" t="n">
        <v>2830.99</v>
      </c>
      <c r="T61" s="0" t="n">
        <v>1209.37</v>
      </c>
      <c r="U61" s="177" t="n">
        <v>6701.9</v>
      </c>
      <c r="V61" s="0" t="n">
        <v>0</v>
      </c>
      <c r="W61" s="0" t="n">
        <v>6701.9</v>
      </c>
      <c r="X61" s="0" t="n">
        <v>0</v>
      </c>
      <c r="Y61" s="0" t="n">
        <v>0</v>
      </c>
    </row>
    <row r="62" customFormat="false" ht="15" hidden="false" customHeight="false" outlineLevel="0" collapsed="false">
      <c r="A62" s="0" t="s">
        <v>1148</v>
      </c>
      <c r="B62" s="0" t="s">
        <v>1149</v>
      </c>
      <c r="C62" s="0" t="s">
        <v>1072</v>
      </c>
      <c r="D62" s="0" t="s">
        <v>1018</v>
      </c>
      <c r="E62" s="0" t="n">
        <v>645806.42</v>
      </c>
      <c r="F62" s="0" t="n">
        <v>580769</v>
      </c>
      <c r="G62" s="0" t="n">
        <v>533679.62</v>
      </c>
      <c r="H62" s="0" t="n">
        <v>47089.38</v>
      </c>
      <c r="I62" s="174" t="n">
        <v>65037.42</v>
      </c>
      <c r="J62" s="104" t="n">
        <v>0</v>
      </c>
      <c r="K62" s="0" t="n">
        <v>65037.42</v>
      </c>
      <c r="L62" s="0" t="n">
        <v>0</v>
      </c>
      <c r="M62" s="0" t="n">
        <v>0</v>
      </c>
      <c r="O62" s="0" t="n">
        <v>189037.9</v>
      </c>
      <c r="P62" s="0" t="n">
        <v>189037.9</v>
      </c>
      <c r="Q62" s="0" t="n">
        <v>187120.64</v>
      </c>
      <c r="R62" s="175" t="n">
        <v>171948.7</v>
      </c>
      <c r="S62" s="176" t="n">
        <v>15171.94</v>
      </c>
      <c r="T62" s="0" t="n">
        <v>1388.16</v>
      </c>
      <c r="U62" s="177" t="n">
        <v>1917.26</v>
      </c>
      <c r="V62" s="0" t="n">
        <v>0</v>
      </c>
      <c r="W62" s="0" t="n">
        <v>1917.26</v>
      </c>
      <c r="X62" s="0" t="n">
        <v>0</v>
      </c>
      <c r="Y62" s="0" t="n">
        <v>0</v>
      </c>
    </row>
    <row r="63" customFormat="false" ht="15" hidden="false" customHeight="false" outlineLevel="0" collapsed="false">
      <c r="A63" s="0" t="s">
        <v>1150</v>
      </c>
      <c r="B63" s="0" t="s">
        <v>1151</v>
      </c>
      <c r="C63" s="0" t="s">
        <v>1069</v>
      </c>
      <c r="D63" s="0" t="s">
        <v>1018</v>
      </c>
      <c r="E63" s="0" t="n">
        <v>1137262.66</v>
      </c>
      <c r="F63" s="0" t="n">
        <v>761765</v>
      </c>
      <c r="G63" s="0" t="n">
        <v>700000</v>
      </c>
      <c r="H63" s="0" t="n">
        <v>61765</v>
      </c>
      <c r="I63" s="174" t="n">
        <v>375497.66</v>
      </c>
      <c r="J63" s="104" t="n">
        <v>0</v>
      </c>
      <c r="K63" s="0" t="n">
        <v>375497.66</v>
      </c>
      <c r="L63" s="0" t="n">
        <v>0</v>
      </c>
      <c r="M63" s="0" t="n">
        <v>0</v>
      </c>
      <c r="O63" s="0" t="n">
        <v>242061.5</v>
      </c>
      <c r="P63" s="0" t="n">
        <v>242061.5</v>
      </c>
      <c r="Q63" s="0" t="n">
        <v>237593.55</v>
      </c>
      <c r="R63" s="175" t="n">
        <v>218329.12</v>
      </c>
      <c r="S63" s="176" t="n">
        <v>19264.43</v>
      </c>
      <c r="T63" s="0" t="n">
        <v>734.93</v>
      </c>
      <c r="U63" s="177" t="n">
        <v>4467.95</v>
      </c>
      <c r="V63" s="0" t="n">
        <v>0</v>
      </c>
      <c r="W63" s="0" t="n">
        <v>4467.95</v>
      </c>
      <c r="X63" s="0" t="n">
        <v>0</v>
      </c>
      <c r="Y63" s="0" t="n">
        <v>0</v>
      </c>
    </row>
    <row r="64" customFormat="false" ht="15" hidden="false" customHeight="false" outlineLevel="0" collapsed="false">
      <c r="A64" s="0" t="s">
        <v>1152</v>
      </c>
      <c r="B64" s="0" t="s">
        <v>1153</v>
      </c>
      <c r="C64" s="0" t="s">
        <v>1069</v>
      </c>
      <c r="D64" s="0" t="s">
        <v>1018</v>
      </c>
      <c r="E64" s="0" t="n">
        <v>530184.8</v>
      </c>
      <c r="F64" s="0" t="n">
        <v>352265</v>
      </c>
      <c r="G64" s="0" t="n">
        <v>323702.97</v>
      </c>
      <c r="H64" s="0" t="n">
        <v>28562.03</v>
      </c>
      <c r="I64" s="174" t="n">
        <v>177919.8</v>
      </c>
      <c r="J64" s="104" t="n">
        <v>0</v>
      </c>
      <c r="K64" s="0" t="n">
        <v>177919.8</v>
      </c>
      <c r="L64" s="0" t="n">
        <v>0</v>
      </c>
      <c r="M64" s="0" t="n">
        <v>0</v>
      </c>
      <c r="O64" s="0" t="n">
        <v>10732.98</v>
      </c>
      <c r="P64" s="0" t="n">
        <v>10732.98</v>
      </c>
      <c r="Q64" s="0" t="n">
        <v>7131.2</v>
      </c>
      <c r="R64" s="175" t="n">
        <v>6552.99</v>
      </c>
      <c r="S64" s="176" t="n">
        <v>578.21</v>
      </c>
      <c r="T64" s="0" t="n">
        <v>578.21</v>
      </c>
      <c r="U64" s="177" t="n">
        <v>3601.78</v>
      </c>
      <c r="V64" s="0" t="n">
        <v>0</v>
      </c>
      <c r="W64" s="0" t="n">
        <v>3601.78</v>
      </c>
      <c r="X64" s="0" t="n">
        <v>0</v>
      </c>
      <c r="Y64" s="0" t="n">
        <v>0</v>
      </c>
    </row>
    <row r="65" customFormat="false" ht="15" hidden="false" customHeight="false" outlineLevel="0" collapsed="false">
      <c r="A65" s="0" t="s">
        <v>1154</v>
      </c>
      <c r="B65" s="0" t="s">
        <v>1155</v>
      </c>
      <c r="C65" s="0" t="s">
        <v>1088</v>
      </c>
      <c r="D65" s="0" t="s">
        <v>1019</v>
      </c>
      <c r="E65" s="0" t="n">
        <v>280999.21</v>
      </c>
      <c r="F65" s="0" t="n">
        <v>259924.26</v>
      </c>
      <c r="G65" s="0" t="n">
        <v>238849.32</v>
      </c>
      <c r="H65" s="0" t="n">
        <v>21074.94</v>
      </c>
      <c r="I65" s="174" t="n">
        <v>21074.95</v>
      </c>
      <c r="J65" s="104" t="n">
        <v>0</v>
      </c>
      <c r="K65" s="0" t="n">
        <v>21074.95</v>
      </c>
      <c r="L65" s="0" t="n">
        <v>0</v>
      </c>
      <c r="M65" s="0" t="n">
        <v>0</v>
      </c>
      <c r="O65" s="0" t="n">
        <v>358976.49</v>
      </c>
      <c r="P65" s="0" t="n">
        <v>358976.49</v>
      </c>
      <c r="Q65" s="0" t="n">
        <v>259924.26</v>
      </c>
      <c r="R65" s="175" t="n">
        <v>238849.32</v>
      </c>
      <c r="S65" s="176" t="n">
        <v>21074.94</v>
      </c>
      <c r="T65" s="0" t="n">
        <v>21074.94</v>
      </c>
      <c r="U65" s="177" t="n">
        <v>21074.95</v>
      </c>
      <c r="V65" s="0" t="n">
        <v>0</v>
      </c>
      <c r="W65" s="0" t="n">
        <v>21074.95</v>
      </c>
      <c r="X65" s="0" t="n">
        <v>0</v>
      </c>
      <c r="Y65" s="0" t="n">
        <v>0</v>
      </c>
    </row>
    <row r="66" customFormat="false" ht="15" hidden="false" customHeight="false" outlineLevel="0" collapsed="false">
      <c r="A66" s="0" t="s">
        <v>1156</v>
      </c>
      <c r="B66" s="0" t="s">
        <v>1157</v>
      </c>
      <c r="C66" s="0" t="s">
        <v>1088</v>
      </c>
      <c r="D66" s="0" t="s">
        <v>1019</v>
      </c>
      <c r="E66" s="0" t="n">
        <v>70588</v>
      </c>
      <c r="F66" s="0" t="n">
        <v>59999.8</v>
      </c>
      <c r="G66" s="0" t="n">
        <v>59999.8</v>
      </c>
      <c r="H66" s="0" t="n">
        <v>0</v>
      </c>
      <c r="I66" s="174" t="n">
        <v>10588.2</v>
      </c>
      <c r="J66" s="104" t="n">
        <v>0</v>
      </c>
      <c r="K66" s="0" t="n">
        <v>10588.2</v>
      </c>
      <c r="L66" s="0" t="n">
        <v>0</v>
      </c>
      <c r="M66" s="0" t="n">
        <v>0</v>
      </c>
      <c r="O66" s="0" t="n">
        <v>76366</v>
      </c>
      <c r="P66" s="0" t="n">
        <v>76366</v>
      </c>
      <c r="Q66" s="0" t="n">
        <v>59999.8</v>
      </c>
      <c r="R66" s="175" t="n">
        <v>59999.8</v>
      </c>
      <c r="S66" s="176" t="n">
        <v>0</v>
      </c>
      <c r="T66" s="0" t="n">
        <v>0</v>
      </c>
      <c r="U66" s="177" t="n">
        <v>10588.2</v>
      </c>
      <c r="V66" s="0" t="n">
        <v>0</v>
      </c>
      <c r="W66" s="0" t="n">
        <v>10588.2</v>
      </c>
      <c r="X66" s="0" t="n">
        <v>0</v>
      </c>
      <c r="Y66" s="0" t="n">
        <v>0</v>
      </c>
    </row>
    <row r="67" customFormat="false" ht="15" hidden="false" customHeight="false" outlineLevel="0" collapsed="false">
      <c r="A67" s="0" t="s">
        <v>1158</v>
      </c>
      <c r="B67" s="0" t="s">
        <v>669</v>
      </c>
      <c r="C67" s="0" t="s">
        <v>1069</v>
      </c>
      <c r="D67" s="0" t="s">
        <v>1019</v>
      </c>
      <c r="E67" s="0" t="n">
        <v>263922.88</v>
      </c>
      <c r="F67" s="0" t="n">
        <v>224334.44</v>
      </c>
      <c r="G67" s="0" t="n">
        <v>224334.44</v>
      </c>
      <c r="H67" s="0" t="n">
        <v>0</v>
      </c>
      <c r="I67" s="174" t="n">
        <v>39588.44</v>
      </c>
      <c r="J67" s="104" t="n">
        <v>0</v>
      </c>
      <c r="K67" s="0" t="n">
        <v>39588.44</v>
      </c>
      <c r="L67" s="0" t="n">
        <v>0</v>
      </c>
      <c r="M67" s="0" t="n">
        <v>0</v>
      </c>
      <c r="O67" s="0" t="n">
        <v>600139.01</v>
      </c>
      <c r="P67" s="0" t="n">
        <v>600139.01</v>
      </c>
      <c r="Q67" s="0" t="n">
        <v>224334.44</v>
      </c>
      <c r="R67" s="175" t="n">
        <v>224334.44</v>
      </c>
      <c r="S67" s="176" t="n">
        <v>0</v>
      </c>
      <c r="T67" s="0" t="n">
        <v>0</v>
      </c>
      <c r="U67" s="177" t="n">
        <v>39588.44</v>
      </c>
      <c r="V67" s="0" t="n">
        <v>0</v>
      </c>
      <c r="W67" s="0" t="n">
        <v>39588.44</v>
      </c>
      <c r="X67" s="0" t="n">
        <v>0</v>
      </c>
      <c r="Y67" s="0" t="n">
        <v>0</v>
      </c>
    </row>
    <row r="68" customFormat="false" ht="15" hidden="false" customHeight="false" outlineLevel="0" collapsed="false">
      <c r="A68" s="0" t="s">
        <v>1158</v>
      </c>
      <c r="B68" s="0" t="s">
        <v>669</v>
      </c>
      <c r="C68" s="0" t="s">
        <v>1069</v>
      </c>
      <c r="D68" s="0" t="s">
        <v>1019</v>
      </c>
      <c r="N68" s="0" t="s">
        <v>1159</v>
      </c>
      <c r="O68" s="0" t="n">
        <v>0</v>
      </c>
      <c r="P68" s="0" t="n">
        <v>0</v>
      </c>
      <c r="Q68" s="0" t="n">
        <v>0</v>
      </c>
      <c r="R68" s="175" t="n">
        <v>0</v>
      </c>
      <c r="S68" s="176" t="n">
        <v>0</v>
      </c>
      <c r="T68" s="0" t="n">
        <v>0</v>
      </c>
      <c r="U68" s="177" t="n">
        <v>-50782.78</v>
      </c>
      <c r="V68" s="0" t="n">
        <v>0</v>
      </c>
      <c r="W68" s="0" t="n">
        <v>-50782.78</v>
      </c>
      <c r="X68" s="0" t="n">
        <v>0</v>
      </c>
      <c r="Y68" s="0" t="n">
        <v>0</v>
      </c>
    </row>
    <row r="69" customFormat="false" ht="15" hidden="false" customHeight="false" outlineLevel="0" collapsed="false">
      <c r="A69" s="0" t="s">
        <v>1158</v>
      </c>
      <c r="B69" s="0" t="s">
        <v>669</v>
      </c>
      <c r="C69" s="0" t="s">
        <v>1069</v>
      </c>
      <c r="D69" s="0" t="s">
        <v>1019</v>
      </c>
      <c r="N69" s="0" t="s">
        <v>1159</v>
      </c>
      <c r="O69" s="0" t="n">
        <v>0</v>
      </c>
      <c r="P69" s="0" t="n">
        <v>0</v>
      </c>
      <c r="Q69" s="0" t="n">
        <v>0</v>
      </c>
      <c r="R69" s="175" t="n">
        <v>0</v>
      </c>
      <c r="S69" s="176" t="n">
        <v>0</v>
      </c>
      <c r="T69" s="0" t="n">
        <v>0</v>
      </c>
      <c r="U69" s="177" t="n">
        <v>0</v>
      </c>
      <c r="V69" s="0" t="n">
        <v>0</v>
      </c>
      <c r="W69" s="0" t="n">
        <v>0</v>
      </c>
      <c r="X69" s="0" t="n">
        <v>0</v>
      </c>
      <c r="Y69" s="0" t="n">
        <v>0</v>
      </c>
    </row>
    <row r="70" customFormat="false" ht="15" hidden="false" customHeight="false" outlineLevel="0" collapsed="false">
      <c r="A70" s="0" t="s">
        <v>1160</v>
      </c>
      <c r="B70" s="0" t="s">
        <v>665</v>
      </c>
      <c r="C70" s="0" t="s">
        <v>1072</v>
      </c>
      <c r="D70" s="0" t="s">
        <v>1018</v>
      </c>
      <c r="E70" s="0" t="n">
        <v>589242.18</v>
      </c>
      <c r="F70" s="0" t="n">
        <v>420000</v>
      </c>
      <c r="G70" s="0" t="n">
        <v>420000</v>
      </c>
      <c r="H70" s="0" t="n">
        <v>0</v>
      </c>
      <c r="I70" s="174" t="n">
        <v>169242.18</v>
      </c>
      <c r="J70" s="104" t="n">
        <v>0</v>
      </c>
      <c r="K70" s="0" t="n">
        <v>148249.18</v>
      </c>
      <c r="L70" s="0" t="n">
        <v>20993</v>
      </c>
      <c r="M70" s="0" t="n">
        <v>0</v>
      </c>
      <c r="O70" s="0" t="n">
        <v>454424.28</v>
      </c>
      <c r="P70" s="0" t="n">
        <v>454424.28</v>
      </c>
      <c r="Q70" s="0" t="n">
        <v>360094.24</v>
      </c>
      <c r="R70" s="175" t="n">
        <v>360094.24</v>
      </c>
      <c r="S70" s="176" t="n">
        <v>0</v>
      </c>
      <c r="T70" s="0" t="n">
        <v>0</v>
      </c>
      <c r="U70" s="177" t="n">
        <v>94330.04</v>
      </c>
      <c r="V70" s="0" t="n">
        <v>0</v>
      </c>
      <c r="W70" s="0" t="n">
        <v>82629.23</v>
      </c>
      <c r="X70" s="0" t="n">
        <v>11700.81</v>
      </c>
      <c r="Y70" s="0" t="n">
        <v>0</v>
      </c>
    </row>
    <row r="71" customFormat="false" ht="15" hidden="false" customHeight="false" outlineLevel="0" collapsed="false">
      <c r="A71" s="0" t="s">
        <v>1161</v>
      </c>
      <c r="B71" s="0" t="s">
        <v>1162</v>
      </c>
      <c r="C71" s="0" t="s">
        <v>1163</v>
      </c>
      <c r="D71" s="0" t="s">
        <v>1018</v>
      </c>
      <c r="E71" s="0" t="n">
        <v>797588.28</v>
      </c>
      <c r="F71" s="0" t="n">
        <v>636853.67</v>
      </c>
      <c r="G71" s="0" t="n">
        <v>636853.67</v>
      </c>
      <c r="H71" s="0" t="n">
        <v>0</v>
      </c>
      <c r="I71" s="174" t="n">
        <v>160734.61</v>
      </c>
      <c r="J71" s="104" t="n">
        <v>0</v>
      </c>
      <c r="K71" s="0" t="n">
        <v>160734.61</v>
      </c>
      <c r="L71" s="0" t="n">
        <v>0</v>
      </c>
      <c r="M71" s="0" t="n">
        <v>0</v>
      </c>
      <c r="O71" s="0" t="n">
        <v>578357.26</v>
      </c>
      <c r="P71" s="0" t="n">
        <v>578357.26</v>
      </c>
      <c r="Q71" s="0" t="n">
        <v>492032.22</v>
      </c>
      <c r="R71" s="175" t="n">
        <v>492032.22</v>
      </c>
      <c r="S71" s="176" t="n">
        <v>0</v>
      </c>
      <c r="T71" s="0" t="n">
        <v>0</v>
      </c>
      <c r="U71" s="177" t="n">
        <v>86325.04</v>
      </c>
      <c r="V71" s="0" t="n">
        <v>0</v>
      </c>
      <c r="W71" s="0" t="n">
        <v>86325.04</v>
      </c>
      <c r="X71" s="0" t="n">
        <v>0</v>
      </c>
      <c r="Y71" s="0" t="n">
        <v>0</v>
      </c>
    </row>
    <row r="72" customFormat="false" ht="15" hidden="false" customHeight="false" outlineLevel="0" collapsed="false">
      <c r="A72" s="0" t="s">
        <v>1164</v>
      </c>
      <c r="B72" s="0" t="s">
        <v>676</v>
      </c>
      <c r="C72" s="0" t="s">
        <v>1165</v>
      </c>
      <c r="D72" s="0" t="s">
        <v>1018</v>
      </c>
      <c r="E72" s="0" t="n">
        <v>4000000</v>
      </c>
      <c r="F72" s="0" t="n">
        <v>3400000</v>
      </c>
      <c r="G72" s="0" t="n">
        <v>3400000</v>
      </c>
      <c r="H72" s="0" t="n">
        <v>0</v>
      </c>
      <c r="I72" s="174" t="n">
        <v>600000</v>
      </c>
      <c r="J72" s="104" t="n">
        <v>600000</v>
      </c>
      <c r="K72" s="0" t="n">
        <v>0</v>
      </c>
      <c r="L72" s="0" t="n">
        <v>0</v>
      </c>
      <c r="M72" s="0" t="n">
        <v>0</v>
      </c>
      <c r="O72" s="0" t="n">
        <v>1454296.68</v>
      </c>
      <c r="P72" s="0" t="n">
        <v>1454296.68</v>
      </c>
      <c r="Q72" s="0" t="n">
        <v>1294748.09</v>
      </c>
      <c r="R72" s="175" t="n">
        <v>1294748.09</v>
      </c>
      <c r="S72" s="176" t="n">
        <v>0</v>
      </c>
      <c r="T72" s="0" t="n">
        <v>0</v>
      </c>
      <c r="U72" s="177" t="n">
        <v>159548.59</v>
      </c>
      <c r="V72" s="0" t="n">
        <v>159548.59</v>
      </c>
      <c r="W72" s="0" t="n">
        <v>0</v>
      </c>
      <c r="X72" s="0" t="n">
        <v>0</v>
      </c>
      <c r="Y72" s="0" t="n">
        <v>0</v>
      </c>
    </row>
    <row r="73" customFormat="false" ht="15" hidden="false" customHeight="false" outlineLevel="0" collapsed="false">
      <c r="A73" s="0" t="s">
        <v>1166</v>
      </c>
      <c r="B73" s="0" t="s">
        <v>681</v>
      </c>
      <c r="C73" s="0" t="s">
        <v>1167</v>
      </c>
      <c r="D73" s="0" t="s">
        <v>1018</v>
      </c>
      <c r="E73" s="0" t="n">
        <v>30195</v>
      </c>
      <c r="F73" s="0" t="n">
        <v>25665</v>
      </c>
      <c r="G73" s="0" t="n">
        <v>25665</v>
      </c>
      <c r="H73" s="0" t="n">
        <v>0</v>
      </c>
      <c r="I73" s="174" t="n">
        <v>4530</v>
      </c>
      <c r="J73" s="104" t="n">
        <v>0</v>
      </c>
      <c r="K73" s="0" t="n">
        <v>4530</v>
      </c>
      <c r="L73" s="0" t="n">
        <v>0</v>
      </c>
      <c r="M73" s="0" t="n">
        <v>0</v>
      </c>
      <c r="O73" s="0" t="n">
        <v>20069.4</v>
      </c>
      <c r="P73" s="0" t="n">
        <v>20069.4</v>
      </c>
      <c r="Q73" s="0" t="n">
        <v>17058.49</v>
      </c>
      <c r="R73" s="175" t="n">
        <v>17058.49</v>
      </c>
      <c r="S73" s="176" t="n">
        <v>0</v>
      </c>
      <c r="T73" s="0" t="n">
        <v>0</v>
      </c>
      <c r="U73" s="177" t="n">
        <v>3010.91</v>
      </c>
      <c r="V73" s="0" t="n">
        <v>0</v>
      </c>
      <c r="W73" s="0" t="n">
        <v>3010.91</v>
      </c>
      <c r="X73" s="0" t="n">
        <v>0</v>
      </c>
      <c r="Y73" s="0" t="n">
        <v>0</v>
      </c>
    </row>
    <row r="74" customFormat="false" ht="15" hidden="false" customHeight="false" outlineLevel="0" collapsed="false">
      <c r="A74" s="0" t="s">
        <v>1168</v>
      </c>
      <c r="B74" s="0" t="s">
        <v>627</v>
      </c>
      <c r="C74" s="0" t="s">
        <v>1169</v>
      </c>
      <c r="D74" s="0" t="s">
        <v>1019</v>
      </c>
      <c r="E74" s="0" t="n">
        <v>50888</v>
      </c>
      <c r="F74" s="0" t="n">
        <v>43254.8</v>
      </c>
      <c r="G74" s="0" t="n">
        <v>43254.8</v>
      </c>
      <c r="H74" s="0" t="n">
        <v>0</v>
      </c>
      <c r="I74" s="174" t="n">
        <v>7633.2</v>
      </c>
      <c r="J74" s="104" t="n">
        <v>0</v>
      </c>
      <c r="K74" s="0" t="n">
        <v>7633.2</v>
      </c>
      <c r="L74" s="0" t="n">
        <v>0</v>
      </c>
      <c r="M74" s="0" t="n">
        <v>0</v>
      </c>
      <c r="O74" s="0" t="n">
        <v>47799.03</v>
      </c>
      <c r="P74" s="0" t="n">
        <v>47799.03</v>
      </c>
      <c r="Q74" s="0" t="n">
        <v>32078.35</v>
      </c>
      <c r="R74" s="175" t="n">
        <v>32078.35</v>
      </c>
      <c r="S74" s="176" t="n">
        <v>0</v>
      </c>
      <c r="T74" s="0" t="n">
        <v>0</v>
      </c>
      <c r="U74" s="177" t="n">
        <v>5660.89</v>
      </c>
      <c r="V74" s="0" t="n">
        <v>0</v>
      </c>
      <c r="W74" s="0" t="n">
        <v>5660.89</v>
      </c>
      <c r="X74" s="0" t="n">
        <v>0</v>
      </c>
      <c r="Y74" s="0" t="n">
        <v>0</v>
      </c>
    </row>
    <row r="75" customFormat="false" ht="15" hidden="false" customHeight="false" outlineLevel="0" collapsed="false">
      <c r="A75" s="0" t="s">
        <v>1170</v>
      </c>
      <c r="B75" s="0" t="s">
        <v>623</v>
      </c>
      <c r="C75" s="0" t="s">
        <v>1171</v>
      </c>
      <c r="D75" s="0" t="s">
        <v>1018</v>
      </c>
      <c r="E75" s="0" t="n">
        <v>70618.14</v>
      </c>
      <c r="F75" s="0" t="n">
        <v>60025.41</v>
      </c>
      <c r="G75" s="0" t="n">
        <v>60025.41</v>
      </c>
      <c r="H75" s="0" t="n">
        <v>0</v>
      </c>
      <c r="I75" s="174" t="n">
        <v>10592.73</v>
      </c>
      <c r="J75" s="104" t="n">
        <v>0</v>
      </c>
      <c r="K75" s="0" t="n">
        <v>10592.73</v>
      </c>
      <c r="L75" s="0" t="n">
        <v>0</v>
      </c>
      <c r="M75" s="0" t="n">
        <v>0</v>
      </c>
      <c r="O75" s="0" t="n">
        <v>46625.48</v>
      </c>
      <c r="P75" s="0" t="n">
        <v>46625.48</v>
      </c>
      <c r="Q75" s="0" t="n">
        <v>39975.02</v>
      </c>
      <c r="R75" s="175" t="n">
        <v>39975.02</v>
      </c>
      <c r="S75" s="176" t="n">
        <v>0</v>
      </c>
      <c r="T75" s="0" t="n">
        <v>0</v>
      </c>
      <c r="U75" s="177" t="n">
        <v>6650.46</v>
      </c>
      <c r="V75" s="0" t="n">
        <v>0</v>
      </c>
      <c r="W75" s="0" t="n">
        <v>6650.46</v>
      </c>
      <c r="X75" s="0" t="n">
        <v>0</v>
      </c>
      <c r="Y75" s="0" t="n">
        <v>0</v>
      </c>
    </row>
    <row r="76" customFormat="false" ht="15" hidden="false" customHeight="false" outlineLevel="0" collapsed="false">
      <c r="A76" s="0" t="s">
        <v>1172</v>
      </c>
      <c r="B76" s="0" t="s">
        <v>1173</v>
      </c>
      <c r="C76" s="0" t="s">
        <v>1081</v>
      </c>
      <c r="D76" s="0" t="s">
        <v>1018</v>
      </c>
      <c r="E76" s="0" t="n">
        <v>1029164.59</v>
      </c>
      <c r="F76" s="0" t="n">
        <v>635473.81</v>
      </c>
      <c r="G76" s="0" t="n">
        <v>635473.81</v>
      </c>
      <c r="H76" s="0" t="n">
        <v>0</v>
      </c>
      <c r="I76" s="174" t="n">
        <v>393690.78</v>
      </c>
      <c r="J76" s="104" t="n">
        <v>0</v>
      </c>
      <c r="K76" s="0" t="n">
        <v>393690.78</v>
      </c>
      <c r="L76" s="0" t="n">
        <v>0</v>
      </c>
      <c r="M76" s="0" t="n">
        <v>0</v>
      </c>
      <c r="O76" s="0" t="n">
        <v>155630</v>
      </c>
      <c r="P76" s="0" t="n">
        <v>155630</v>
      </c>
      <c r="Q76" s="0" t="n">
        <v>154196.29</v>
      </c>
      <c r="R76" s="175" t="n">
        <v>154196.29</v>
      </c>
      <c r="S76" s="176" t="n">
        <v>0</v>
      </c>
      <c r="T76" s="0" t="n">
        <v>0</v>
      </c>
      <c r="U76" s="177" t="n">
        <v>1433.71</v>
      </c>
      <c r="V76" s="0" t="n">
        <v>0</v>
      </c>
      <c r="W76" s="0" t="n">
        <v>1433.71</v>
      </c>
      <c r="X76" s="0" t="n">
        <v>0</v>
      </c>
      <c r="Y76" s="0" t="n">
        <v>0</v>
      </c>
    </row>
    <row r="77" customFormat="false" ht="15" hidden="false" customHeight="false" outlineLevel="0" collapsed="false">
      <c r="A77" s="0" t="s">
        <v>1174</v>
      </c>
      <c r="B77" s="0" t="s">
        <v>653</v>
      </c>
      <c r="C77" s="0" t="s">
        <v>1075</v>
      </c>
      <c r="D77" s="0" t="s">
        <v>1018</v>
      </c>
      <c r="E77" s="0" t="n">
        <v>498295</v>
      </c>
      <c r="F77" s="0" t="n">
        <v>423550.75</v>
      </c>
      <c r="G77" s="0" t="n">
        <v>423550.75</v>
      </c>
      <c r="H77" s="0" t="n">
        <v>0</v>
      </c>
      <c r="I77" s="174" t="n">
        <v>74744.25</v>
      </c>
      <c r="J77" s="104" t="n">
        <v>0</v>
      </c>
      <c r="K77" s="0" t="n">
        <v>74744.25</v>
      </c>
      <c r="L77" s="0" t="n">
        <v>0</v>
      </c>
      <c r="M77" s="0" t="n">
        <v>0</v>
      </c>
      <c r="O77" s="0" t="n">
        <v>623265.43</v>
      </c>
      <c r="P77" s="0" t="n">
        <v>623265.43</v>
      </c>
      <c r="Q77" s="0" t="n">
        <v>421770.37</v>
      </c>
      <c r="R77" s="175" t="n">
        <v>421770.37</v>
      </c>
      <c r="S77" s="176" t="n">
        <v>0</v>
      </c>
      <c r="T77" s="0" t="n">
        <v>0</v>
      </c>
      <c r="U77" s="177" t="n">
        <v>74430.06</v>
      </c>
      <c r="V77" s="0" t="n">
        <v>0</v>
      </c>
      <c r="W77" s="0" t="n">
        <v>74430.06</v>
      </c>
      <c r="X77" s="0" t="n">
        <v>0</v>
      </c>
      <c r="Y77" s="0" t="n">
        <v>0</v>
      </c>
    </row>
    <row r="78" customFormat="false" ht="15" hidden="false" customHeight="false" outlineLevel="0" collapsed="false">
      <c r="A78" s="0" t="s">
        <v>1175</v>
      </c>
      <c r="B78" s="0" t="s">
        <v>644</v>
      </c>
      <c r="C78" s="0" t="s">
        <v>1083</v>
      </c>
      <c r="D78" s="0" t="s">
        <v>1018</v>
      </c>
      <c r="E78" s="0" t="n">
        <v>301122.82</v>
      </c>
      <c r="F78" s="0" t="n">
        <v>255954.39</v>
      </c>
      <c r="G78" s="0" t="n">
        <v>255954.39</v>
      </c>
      <c r="H78" s="0" t="n">
        <v>0</v>
      </c>
      <c r="I78" s="174" t="n">
        <v>45168.43</v>
      </c>
      <c r="J78" s="104" t="n">
        <v>0</v>
      </c>
      <c r="K78" s="0" t="n">
        <v>45168.43</v>
      </c>
      <c r="L78" s="0" t="n">
        <v>0</v>
      </c>
      <c r="M78" s="0" t="n">
        <v>0</v>
      </c>
      <c r="O78" s="0" t="n">
        <v>163937.44</v>
      </c>
      <c r="P78" s="0" t="n">
        <v>163937.44</v>
      </c>
      <c r="Q78" s="0" t="n">
        <v>135139.32</v>
      </c>
      <c r="R78" s="175" t="n">
        <v>135139.32</v>
      </c>
      <c r="S78" s="176" t="n">
        <v>0</v>
      </c>
      <c r="T78" s="0" t="n">
        <v>0</v>
      </c>
      <c r="U78" s="177" t="n">
        <v>18290.62</v>
      </c>
      <c r="V78" s="0" t="n">
        <v>0</v>
      </c>
      <c r="W78" s="0" t="n">
        <v>18290.62</v>
      </c>
      <c r="X78" s="0" t="n">
        <v>0</v>
      </c>
      <c r="Y78" s="0" t="n">
        <v>0</v>
      </c>
    </row>
    <row r="79" customFormat="false" ht="15" hidden="false" customHeight="false" outlineLevel="0" collapsed="false">
      <c r="A79" s="0" t="s">
        <v>1176</v>
      </c>
      <c r="B79" s="0" t="s">
        <v>1177</v>
      </c>
      <c r="C79" s="0" t="s">
        <v>1081</v>
      </c>
      <c r="D79" s="0" t="s">
        <v>1018</v>
      </c>
      <c r="E79" s="0" t="n">
        <v>429341.5</v>
      </c>
      <c r="F79" s="0" t="n">
        <v>364940.27</v>
      </c>
      <c r="G79" s="0" t="n">
        <v>364940.27</v>
      </c>
      <c r="H79" s="0" t="n">
        <v>0</v>
      </c>
      <c r="I79" s="174" t="n">
        <v>64401.23</v>
      </c>
      <c r="J79" s="104" t="n">
        <v>0</v>
      </c>
      <c r="K79" s="0" t="n">
        <v>64401.23</v>
      </c>
      <c r="L79" s="0" t="n">
        <v>0</v>
      </c>
      <c r="M79" s="0" t="n">
        <v>0</v>
      </c>
      <c r="O79" s="0" t="n">
        <v>303144.91</v>
      </c>
      <c r="P79" s="0" t="n">
        <v>303144.91</v>
      </c>
      <c r="Q79" s="0" t="n">
        <v>221155.83</v>
      </c>
      <c r="R79" s="175" t="n">
        <v>221155.83</v>
      </c>
      <c r="S79" s="176" t="n">
        <v>0</v>
      </c>
      <c r="T79" s="0" t="n">
        <v>0</v>
      </c>
      <c r="U79" s="177" t="n">
        <v>31845.14</v>
      </c>
      <c r="V79" s="0" t="n">
        <v>0</v>
      </c>
      <c r="W79" s="0" t="n">
        <v>31845.14</v>
      </c>
      <c r="X79" s="0" t="n">
        <v>0</v>
      </c>
      <c r="Y79" s="0" t="n">
        <v>0</v>
      </c>
    </row>
    <row r="80" customFormat="false" ht="15" hidden="false" customHeight="false" outlineLevel="0" collapsed="false">
      <c r="A80" s="0" t="s">
        <v>1178</v>
      </c>
      <c r="B80" s="0" t="s">
        <v>636</v>
      </c>
      <c r="C80" s="0" t="s">
        <v>1088</v>
      </c>
      <c r="D80" s="0" t="s">
        <v>1018</v>
      </c>
      <c r="E80" s="0" t="n">
        <v>431079.82</v>
      </c>
      <c r="F80" s="0" t="n">
        <v>366417.84</v>
      </c>
      <c r="G80" s="0" t="n">
        <v>366417.84</v>
      </c>
      <c r="H80" s="0" t="n">
        <v>0</v>
      </c>
      <c r="I80" s="174" t="n">
        <v>64661.98</v>
      </c>
      <c r="J80" s="104" t="n">
        <v>0</v>
      </c>
      <c r="K80" s="0" t="n">
        <v>64661.98</v>
      </c>
      <c r="L80" s="0" t="n">
        <v>0</v>
      </c>
      <c r="M80" s="0" t="n">
        <v>0</v>
      </c>
      <c r="O80" s="0" t="n">
        <v>365681.45</v>
      </c>
      <c r="P80" s="0" t="n">
        <v>365681.45</v>
      </c>
      <c r="Q80" s="0" t="n">
        <v>287318.03</v>
      </c>
      <c r="R80" s="175" t="n">
        <v>287318.03</v>
      </c>
      <c r="S80" s="176" t="n">
        <v>0</v>
      </c>
      <c r="T80" s="0" t="n">
        <v>0</v>
      </c>
      <c r="U80" s="177" t="n">
        <v>38363.42</v>
      </c>
      <c r="V80" s="0" t="n">
        <v>0</v>
      </c>
      <c r="W80" s="0" t="n">
        <v>38363.42</v>
      </c>
      <c r="X80" s="0" t="n">
        <v>0</v>
      </c>
      <c r="Y80" s="0" t="n">
        <v>0</v>
      </c>
    </row>
    <row r="81" customFormat="false" ht="15" hidden="false" customHeight="false" outlineLevel="0" collapsed="false">
      <c r="A81" s="0" t="s">
        <v>1179</v>
      </c>
      <c r="B81" s="0" t="s">
        <v>647</v>
      </c>
      <c r="C81" s="0" t="s">
        <v>1069</v>
      </c>
      <c r="D81" s="0" t="s">
        <v>1018</v>
      </c>
      <c r="E81" s="0" t="n">
        <v>577222.22</v>
      </c>
      <c r="F81" s="0" t="n">
        <v>490585</v>
      </c>
      <c r="G81" s="0" t="n">
        <v>490585</v>
      </c>
      <c r="H81" s="0" t="n">
        <v>0</v>
      </c>
      <c r="I81" s="174" t="n">
        <v>86637.22</v>
      </c>
      <c r="J81" s="104" t="n">
        <v>0</v>
      </c>
      <c r="K81" s="0" t="n">
        <v>86637.22</v>
      </c>
      <c r="L81" s="0" t="n">
        <v>0</v>
      </c>
      <c r="M81" s="0" t="n">
        <v>0</v>
      </c>
      <c r="O81" s="0" t="n">
        <v>348684.7</v>
      </c>
      <c r="P81" s="0" t="n">
        <v>348684.7</v>
      </c>
      <c r="Q81" s="0" t="n">
        <v>296349.44</v>
      </c>
      <c r="R81" s="175" t="n">
        <v>296349.44</v>
      </c>
      <c r="S81" s="176" t="n">
        <v>0</v>
      </c>
      <c r="T81" s="0" t="n">
        <v>0</v>
      </c>
      <c r="U81" s="177" t="n">
        <v>52335.26</v>
      </c>
      <c r="V81" s="0" t="n">
        <v>0</v>
      </c>
      <c r="W81" s="0" t="n">
        <v>52335.26</v>
      </c>
      <c r="X81" s="0" t="n">
        <v>0</v>
      </c>
      <c r="Y81" s="0" t="n">
        <v>0</v>
      </c>
    </row>
    <row r="82" customFormat="false" ht="15" hidden="false" customHeight="false" outlineLevel="0" collapsed="false">
      <c r="A82" s="0" t="s">
        <v>1180</v>
      </c>
      <c r="B82" s="0" t="s">
        <v>650</v>
      </c>
      <c r="C82" s="0" t="s">
        <v>1072</v>
      </c>
      <c r="D82" s="0" t="s">
        <v>1018</v>
      </c>
      <c r="E82" s="0" t="n">
        <v>344844.84</v>
      </c>
      <c r="F82" s="0" t="n">
        <v>293118</v>
      </c>
      <c r="G82" s="0" t="n">
        <v>293118</v>
      </c>
      <c r="H82" s="0" t="n">
        <v>0</v>
      </c>
      <c r="I82" s="174" t="n">
        <v>51726.84</v>
      </c>
      <c r="J82" s="104" t="n">
        <v>0</v>
      </c>
      <c r="K82" s="0" t="n">
        <v>51726.84</v>
      </c>
      <c r="L82" s="0" t="n">
        <v>0</v>
      </c>
      <c r="M82" s="0" t="n">
        <v>0</v>
      </c>
      <c r="O82" s="0" t="n">
        <v>423338.88</v>
      </c>
      <c r="P82" s="0" t="n">
        <v>423338.88</v>
      </c>
      <c r="Q82" s="0" t="n">
        <v>267223.1</v>
      </c>
      <c r="R82" s="175" t="n">
        <v>267223.1</v>
      </c>
      <c r="S82" s="176" t="n">
        <v>0</v>
      </c>
      <c r="T82" s="0" t="n">
        <v>0</v>
      </c>
      <c r="U82" s="177" t="n">
        <v>46715.93</v>
      </c>
      <c r="V82" s="0" t="n">
        <v>0</v>
      </c>
      <c r="W82" s="0" t="n">
        <v>46715.93</v>
      </c>
      <c r="X82" s="0" t="n">
        <v>0</v>
      </c>
      <c r="Y82" s="0" t="n">
        <v>0</v>
      </c>
    </row>
    <row r="83" customFormat="false" ht="15" hidden="false" customHeight="false" outlineLevel="0" collapsed="false">
      <c r="A83" s="0" t="s">
        <v>1181</v>
      </c>
      <c r="B83" s="0" t="s">
        <v>524</v>
      </c>
      <c r="C83" s="0" t="s">
        <v>1182</v>
      </c>
      <c r="D83" s="0" t="s">
        <v>1018</v>
      </c>
      <c r="E83" s="0" t="n">
        <v>86991.46</v>
      </c>
      <c r="F83" s="0" t="n">
        <v>80467.1</v>
      </c>
      <c r="G83" s="0" t="n">
        <v>73942.74</v>
      </c>
      <c r="H83" s="0" t="n">
        <v>6524.36</v>
      </c>
      <c r="I83" s="174" t="n">
        <v>6524.36</v>
      </c>
      <c r="J83" s="104" t="n">
        <v>0</v>
      </c>
      <c r="K83" s="0" t="n">
        <v>0</v>
      </c>
      <c r="L83" s="0" t="n">
        <v>0</v>
      </c>
      <c r="M83" s="0" t="n">
        <v>6524.36</v>
      </c>
      <c r="O83" s="0" t="n">
        <v>38793.25</v>
      </c>
      <c r="P83" s="0" t="n">
        <v>35883.76</v>
      </c>
      <c r="Q83" s="0" t="n">
        <v>35883.75</v>
      </c>
      <c r="R83" s="175" t="n">
        <v>32974.26</v>
      </c>
      <c r="S83" s="176" t="n">
        <v>2909.49</v>
      </c>
      <c r="T83" s="0" t="n">
        <v>2909.49</v>
      </c>
      <c r="U83" s="177" t="n">
        <v>2909.5</v>
      </c>
      <c r="V83" s="0" t="n">
        <v>0</v>
      </c>
      <c r="W83" s="0" t="n">
        <v>0</v>
      </c>
      <c r="X83" s="0" t="n">
        <v>0</v>
      </c>
      <c r="Y83" s="0" t="n">
        <v>2909.5</v>
      </c>
    </row>
    <row r="84" customFormat="false" ht="15" hidden="false" customHeight="false" outlineLevel="0" collapsed="false">
      <c r="A84" s="0" t="s">
        <v>1183</v>
      </c>
      <c r="B84" s="0" t="s">
        <v>540</v>
      </c>
      <c r="C84" s="0" t="s">
        <v>1184</v>
      </c>
      <c r="D84" s="0" t="s">
        <v>1018</v>
      </c>
      <c r="E84" s="0" t="n">
        <v>153580</v>
      </c>
      <c r="F84" s="0" t="n">
        <v>142061.5</v>
      </c>
      <c r="G84" s="0" t="n">
        <v>130543</v>
      </c>
      <c r="H84" s="0" t="n">
        <v>11518.5</v>
      </c>
      <c r="I84" s="174" t="n">
        <v>11518.5</v>
      </c>
      <c r="J84" s="104" t="n">
        <v>11518.5</v>
      </c>
      <c r="K84" s="0" t="n">
        <v>0</v>
      </c>
      <c r="L84" s="0" t="n">
        <v>0</v>
      </c>
      <c r="M84" s="0" t="n">
        <v>0</v>
      </c>
      <c r="O84" s="0" t="n">
        <v>8027.49</v>
      </c>
      <c r="P84" s="0" t="n">
        <v>8027.49</v>
      </c>
      <c r="Q84" s="0" t="n">
        <v>7425.43</v>
      </c>
      <c r="R84" s="175" t="n">
        <v>6823.37</v>
      </c>
      <c r="S84" s="176" t="n">
        <v>602.06</v>
      </c>
      <c r="T84" s="0" t="n">
        <v>602.06</v>
      </c>
      <c r="U84" s="177" t="n">
        <v>602.06</v>
      </c>
      <c r="V84" s="0" t="n">
        <v>602.06</v>
      </c>
      <c r="W84" s="0" t="n">
        <v>0</v>
      </c>
      <c r="X84" s="0" t="n">
        <v>0</v>
      </c>
      <c r="Y84" s="0" t="n">
        <v>0</v>
      </c>
    </row>
    <row r="85" customFormat="false" ht="15" hidden="false" customHeight="false" outlineLevel="0" collapsed="false">
      <c r="A85" s="0" t="s">
        <v>1185</v>
      </c>
      <c r="B85" s="0" t="s">
        <v>514</v>
      </c>
      <c r="C85" s="0" t="s">
        <v>1186</v>
      </c>
      <c r="D85" s="0" t="s">
        <v>1018</v>
      </c>
      <c r="E85" s="0" t="n">
        <v>244033.66</v>
      </c>
      <c r="F85" s="0" t="n">
        <v>225731.13</v>
      </c>
      <c r="G85" s="0" t="n">
        <v>207428.61</v>
      </c>
      <c r="H85" s="0" t="n">
        <v>18302.52</v>
      </c>
      <c r="I85" s="174" t="n">
        <v>18302.53</v>
      </c>
      <c r="J85" s="104" t="n">
        <v>0</v>
      </c>
      <c r="K85" s="0" t="n">
        <v>18302.53</v>
      </c>
      <c r="L85" s="0" t="n">
        <v>0</v>
      </c>
      <c r="M85" s="0" t="n">
        <v>0</v>
      </c>
      <c r="O85" s="0" t="n">
        <v>13752.48</v>
      </c>
      <c r="P85" s="0" t="n">
        <v>13752.48</v>
      </c>
      <c r="Q85" s="0" t="n">
        <v>12721.05</v>
      </c>
      <c r="R85" s="175" t="n">
        <v>11689.61</v>
      </c>
      <c r="S85" s="176" t="n">
        <v>1031.44</v>
      </c>
      <c r="T85" s="0" t="n">
        <v>1031.44</v>
      </c>
      <c r="U85" s="177" t="n">
        <v>1031.43</v>
      </c>
      <c r="V85" s="0" t="n">
        <v>0</v>
      </c>
      <c r="W85" s="0" t="n">
        <v>1031.43</v>
      </c>
      <c r="X85" s="0" t="n">
        <v>0</v>
      </c>
      <c r="Y85" s="0" t="n">
        <v>0</v>
      </c>
    </row>
    <row r="86" customFormat="false" ht="15" hidden="false" customHeight="false" outlineLevel="0" collapsed="false">
      <c r="A86" s="0" t="s">
        <v>1187</v>
      </c>
      <c r="B86" s="0" t="s">
        <v>528</v>
      </c>
      <c r="C86" s="0" t="s">
        <v>1069</v>
      </c>
      <c r="D86" s="0" t="s">
        <v>1018</v>
      </c>
      <c r="E86" s="0" t="n">
        <v>180196.81</v>
      </c>
      <c r="F86" s="0" t="n">
        <v>166682.04</v>
      </c>
      <c r="G86" s="0" t="n">
        <v>153167.29</v>
      </c>
      <c r="H86" s="0" t="n">
        <v>13514.75</v>
      </c>
      <c r="I86" s="174" t="n">
        <v>13514.77</v>
      </c>
      <c r="J86" s="104" t="n">
        <v>0</v>
      </c>
      <c r="K86" s="0" t="n">
        <v>13514.77</v>
      </c>
      <c r="L86" s="0" t="n">
        <v>0</v>
      </c>
      <c r="M86" s="0" t="n">
        <v>0</v>
      </c>
      <c r="O86" s="0" t="n">
        <v>0</v>
      </c>
      <c r="P86" s="0" t="n">
        <v>0</v>
      </c>
      <c r="Q86" s="0" t="n">
        <v>0</v>
      </c>
      <c r="R86" s="175" t="n">
        <v>0</v>
      </c>
      <c r="S86" s="176" t="n">
        <v>0</v>
      </c>
      <c r="T86" s="0" t="n">
        <v>0</v>
      </c>
      <c r="U86" s="177" t="n">
        <v>0</v>
      </c>
      <c r="V86" s="0" t="n">
        <v>0</v>
      </c>
      <c r="W86" s="0" t="n">
        <v>0</v>
      </c>
      <c r="X86" s="0" t="n">
        <v>0</v>
      </c>
      <c r="Y86" s="0" t="n">
        <v>0</v>
      </c>
    </row>
    <row r="87" customFormat="false" ht="15" hidden="false" customHeight="false" outlineLevel="0" collapsed="false">
      <c r="A87" s="0" t="s">
        <v>1188</v>
      </c>
      <c r="B87" s="0" t="s">
        <v>1189</v>
      </c>
      <c r="C87" s="0" t="s">
        <v>1190</v>
      </c>
      <c r="D87" s="0" t="s">
        <v>1019</v>
      </c>
      <c r="E87" s="0" t="n">
        <v>34226.2</v>
      </c>
      <c r="F87" s="0" t="n">
        <v>28200</v>
      </c>
      <c r="G87" s="0" t="n">
        <v>28200</v>
      </c>
      <c r="H87" s="0" t="n">
        <v>0</v>
      </c>
      <c r="I87" s="174" t="n">
        <v>6026.2</v>
      </c>
      <c r="J87" s="104" t="n">
        <v>0</v>
      </c>
      <c r="K87" s="0" t="n">
        <v>0</v>
      </c>
      <c r="L87" s="0" t="n">
        <v>0</v>
      </c>
      <c r="M87" s="0" t="n">
        <v>6026.2</v>
      </c>
      <c r="O87" s="0" t="n">
        <v>34024.2</v>
      </c>
      <c r="P87" s="0" t="n">
        <v>28033.57</v>
      </c>
      <c r="Q87" s="0" t="n">
        <v>28033.57</v>
      </c>
      <c r="R87" s="175" t="n">
        <v>28033.57</v>
      </c>
      <c r="S87" s="176" t="n">
        <v>0</v>
      </c>
      <c r="T87" s="0" t="n">
        <v>0</v>
      </c>
      <c r="U87" s="177" t="n">
        <v>5990.63</v>
      </c>
      <c r="V87" s="0" t="n">
        <v>0</v>
      </c>
      <c r="W87" s="0" t="n">
        <v>0</v>
      </c>
      <c r="X87" s="0" t="n">
        <v>0</v>
      </c>
      <c r="Y87" s="0" t="n">
        <v>5990.63</v>
      </c>
    </row>
    <row r="88" customFormat="false" ht="15" hidden="false" customHeight="false" outlineLevel="0" collapsed="false">
      <c r="A88" s="0" t="s">
        <v>1191</v>
      </c>
      <c r="B88" s="0" t="s">
        <v>1192</v>
      </c>
      <c r="C88" s="0" t="s">
        <v>1193</v>
      </c>
      <c r="D88" s="0" t="s">
        <v>1018</v>
      </c>
      <c r="E88" s="0" t="n">
        <v>163307.11</v>
      </c>
      <c r="F88" s="0" t="n">
        <v>151059.07</v>
      </c>
      <c r="G88" s="0" t="n">
        <v>138811.04</v>
      </c>
      <c r="H88" s="0" t="n">
        <v>12248.03</v>
      </c>
      <c r="I88" s="174" t="n">
        <v>12248.04</v>
      </c>
      <c r="J88" s="104" t="n">
        <v>0</v>
      </c>
      <c r="K88" s="0" t="n">
        <v>0</v>
      </c>
      <c r="L88" s="0" t="n">
        <v>12248.04</v>
      </c>
      <c r="M88" s="0" t="n">
        <v>0</v>
      </c>
      <c r="O88" s="0" t="n">
        <v>30000</v>
      </c>
      <c r="P88" s="0" t="n">
        <v>30000</v>
      </c>
      <c r="Q88" s="0" t="n">
        <v>30000</v>
      </c>
      <c r="R88" s="175" t="n">
        <v>27567.57</v>
      </c>
      <c r="S88" s="176" t="n">
        <v>2432.43</v>
      </c>
      <c r="T88" s="0" t="n">
        <v>0</v>
      </c>
      <c r="U88" s="177" t="n">
        <v>0</v>
      </c>
      <c r="V88" s="0" t="n">
        <v>0</v>
      </c>
      <c r="W88" s="0" t="n">
        <v>0</v>
      </c>
      <c r="X88" s="0" t="n">
        <v>0</v>
      </c>
      <c r="Y88" s="0" t="n">
        <v>0</v>
      </c>
    </row>
    <row r="89" customFormat="false" ht="15" hidden="false" customHeight="false" outlineLevel="0" collapsed="false">
      <c r="A89" s="0" t="s">
        <v>1194</v>
      </c>
      <c r="B89" s="0" t="s">
        <v>132</v>
      </c>
      <c r="C89" s="0" t="s">
        <v>1088</v>
      </c>
      <c r="D89" s="0" t="s">
        <v>1019</v>
      </c>
      <c r="E89" s="0" t="n">
        <v>904720</v>
      </c>
      <c r="F89" s="0" t="n">
        <v>859484</v>
      </c>
      <c r="G89" s="0" t="n">
        <v>769012</v>
      </c>
      <c r="H89" s="0" t="n">
        <v>90472</v>
      </c>
      <c r="I89" s="174" t="n">
        <v>45236</v>
      </c>
      <c r="J89" s="104" t="n">
        <v>0</v>
      </c>
      <c r="K89" s="0" t="n">
        <v>45236</v>
      </c>
      <c r="L89" s="0" t="n">
        <v>0</v>
      </c>
      <c r="M89" s="0" t="n">
        <v>0</v>
      </c>
      <c r="O89" s="0" t="n">
        <v>1976134.44</v>
      </c>
      <c r="P89" s="0" t="n">
        <v>1976134.44</v>
      </c>
      <c r="Q89" s="0" t="n">
        <v>851199.64</v>
      </c>
      <c r="R89" s="175" t="n">
        <v>761599.68</v>
      </c>
      <c r="S89" s="176" t="n">
        <v>89599.96</v>
      </c>
      <c r="T89" s="0" t="n">
        <v>89599.96</v>
      </c>
      <c r="U89" s="177" t="n">
        <v>44799.98</v>
      </c>
      <c r="V89" s="0" t="n">
        <v>0</v>
      </c>
      <c r="W89" s="0" t="n">
        <v>44799.98</v>
      </c>
      <c r="X89" s="0" t="n">
        <v>0</v>
      </c>
      <c r="Y89" s="0" t="n">
        <v>0</v>
      </c>
    </row>
    <row r="90" customFormat="false" ht="15" hidden="false" customHeight="false" outlineLevel="0" collapsed="false">
      <c r="A90" s="0" t="s">
        <v>1194</v>
      </c>
      <c r="B90" s="0" t="s">
        <v>132</v>
      </c>
      <c r="C90" s="0" t="s">
        <v>1088</v>
      </c>
      <c r="D90" s="0" t="s">
        <v>1019</v>
      </c>
      <c r="N90" s="0" t="s">
        <v>1159</v>
      </c>
      <c r="O90" s="0" t="n">
        <v>0</v>
      </c>
      <c r="P90" s="0" t="n">
        <v>0</v>
      </c>
      <c r="Q90" s="0" t="n">
        <v>0</v>
      </c>
      <c r="R90" s="175" t="n">
        <v>0</v>
      </c>
      <c r="S90" s="176" t="n">
        <v>0</v>
      </c>
      <c r="T90" s="0" t="n">
        <v>-62180.63</v>
      </c>
      <c r="U90" s="177" t="n">
        <v>-62180.63</v>
      </c>
      <c r="V90" s="0" t="n">
        <v>0</v>
      </c>
      <c r="W90" s="0" t="n">
        <v>-62180.63</v>
      </c>
      <c r="X90" s="0" t="n">
        <v>0</v>
      </c>
      <c r="Y90" s="0" t="n">
        <v>0</v>
      </c>
    </row>
    <row r="91" customFormat="false" ht="15" hidden="false" customHeight="false" outlineLevel="0" collapsed="false">
      <c r="A91" s="0" t="s">
        <v>1194</v>
      </c>
      <c r="B91" s="0" t="s">
        <v>132</v>
      </c>
      <c r="C91" s="0" t="s">
        <v>1088</v>
      </c>
      <c r="D91" s="0" t="s">
        <v>1019</v>
      </c>
      <c r="N91" s="0" t="s">
        <v>1159</v>
      </c>
      <c r="O91" s="0" t="n">
        <v>0</v>
      </c>
      <c r="P91" s="0" t="n">
        <v>0</v>
      </c>
      <c r="Q91" s="0" t="n">
        <v>0</v>
      </c>
      <c r="R91" s="175" t="n">
        <v>0</v>
      </c>
      <c r="S91" s="176" t="n">
        <v>0</v>
      </c>
      <c r="T91" s="0" t="n">
        <v>0</v>
      </c>
      <c r="U91" s="177" t="n">
        <v>0</v>
      </c>
      <c r="V91" s="0" t="n">
        <v>0</v>
      </c>
      <c r="W91" s="0" t="n">
        <v>0</v>
      </c>
      <c r="X91" s="0" t="n">
        <v>0</v>
      </c>
      <c r="Y91" s="0" t="n">
        <v>0</v>
      </c>
    </row>
    <row r="92" customFormat="false" ht="15" hidden="false" customHeight="false" outlineLevel="0" collapsed="false">
      <c r="A92" s="0" t="s">
        <v>1195</v>
      </c>
      <c r="B92" s="0" t="s">
        <v>1196</v>
      </c>
      <c r="C92" s="0" t="s">
        <v>1081</v>
      </c>
      <c r="D92" s="0" t="s">
        <v>1018</v>
      </c>
      <c r="E92" s="0" t="n">
        <v>54411.76</v>
      </c>
      <c r="F92" s="0" t="n">
        <v>50330.88</v>
      </c>
      <c r="G92" s="0" t="n">
        <v>46250</v>
      </c>
      <c r="H92" s="0" t="n">
        <v>4080.88</v>
      </c>
      <c r="I92" s="174" t="n">
        <v>4080.88</v>
      </c>
      <c r="J92" s="104" t="n">
        <v>0</v>
      </c>
      <c r="K92" s="0" t="n">
        <v>4080.88</v>
      </c>
      <c r="L92" s="0" t="n">
        <v>0</v>
      </c>
      <c r="M92" s="0" t="n">
        <v>0</v>
      </c>
      <c r="O92" s="0" t="n">
        <v>29008.64</v>
      </c>
      <c r="P92" s="0" t="n">
        <v>29008.64</v>
      </c>
      <c r="Q92" s="0" t="n">
        <v>27921.74</v>
      </c>
      <c r="R92" s="175" t="n">
        <v>25657.82</v>
      </c>
      <c r="S92" s="176" t="n">
        <v>2263.92</v>
      </c>
      <c r="T92" s="0" t="n">
        <v>1086.91</v>
      </c>
      <c r="U92" s="177" t="n">
        <v>1086.9</v>
      </c>
      <c r="V92" s="0" t="n">
        <v>0</v>
      </c>
      <c r="W92" s="0" t="n">
        <v>1086.9</v>
      </c>
      <c r="X92" s="0" t="n">
        <v>0</v>
      </c>
      <c r="Y92" s="0" t="n">
        <v>0</v>
      </c>
    </row>
    <row r="93" customFormat="false" ht="15" hidden="false" customHeight="false" outlineLevel="0" collapsed="false">
      <c r="A93" s="0" t="s">
        <v>1197</v>
      </c>
      <c r="B93" s="0" t="s">
        <v>591</v>
      </c>
      <c r="C93" s="0" t="s">
        <v>1069</v>
      </c>
      <c r="D93" s="0" t="s">
        <v>1018</v>
      </c>
      <c r="E93" s="0" t="n">
        <v>207636</v>
      </c>
      <c r="F93" s="0" t="n">
        <v>192063</v>
      </c>
      <c r="G93" s="0" t="n">
        <v>176490</v>
      </c>
      <c r="H93" s="0" t="n">
        <v>15573</v>
      </c>
      <c r="I93" s="174" t="n">
        <v>15573</v>
      </c>
      <c r="J93" s="104" t="n">
        <v>0</v>
      </c>
      <c r="K93" s="0" t="n">
        <v>15573</v>
      </c>
      <c r="L93" s="0" t="n">
        <v>0</v>
      </c>
      <c r="M93" s="0" t="n">
        <v>0</v>
      </c>
      <c r="O93" s="0" t="n">
        <v>40580.67</v>
      </c>
      <c r="P93" s="0" t="n">
        <v>40580.67</v>
      </c>
      <c r="Q93" s="0" t="n">
        <v>39037.09</v>
      </c>
      <c r="R93" s="175" t="n">
        <v>35871.85</v>
      </c>
      <c r="S93" s="176" t="n">
        <v>3165.24</v>
      </c>
      <c r="T93" s="0" t="n">
        <v>1543.58</v>
      </c>
      <c r="U93" s="177" t="n">
        <v>1543.58</v>
      </c>
      <c r="V93" s="0" t="n">
        <v>0</v>
      </c>
      <c r="W93" s="0" t="n">
        <v>1543.58</v>
      </c>
      <c r="X93" s="0" t="n">
        <v>0</v>
      </c>
      <c r="Y93" s="0" t="n">
        <v>0</v>
      </c>
    </row>
    <row r="94" customFormat="false" ht="15" hidden="false" customHeight="false" outlineLevel="0" collapsed="false">
      <c r="A94" s="0" t="s">
        <v>1198</v>
      </c>
      <c r="B94" s="0" t="s">
        <v>599</v>
      </c>
      <c r="C94" s="0" t="s">
        <v>1199</v>
      </c>
      <c r="D94" s="0" t="s">
        <v>1018</v>
      </c>
      <c r="E94" s="0" t="n">
        <v>140294.17</v>
      </c>
      <c r="F94" s="0" t="n">
        <v>129772.1</v>
      </c>
      <c r="G94" s="0" t="n">
        <v>119250.04</v>
      </c>
      <c r="H94" s="0" t="n">
        <v>10522.06</v>
      </c>
      <c r="I94" s="174" t="n">
        <v>10522.07</v>
      </c>
      <c r="J94" s="104" t="n">
        <v>0</v>
      </c>
      <c r="K94" s="0" t="n">
        <v>10522.07</v>
      </c>
      <c r="L94" s="0" t="n">
        <v>0</v>
      </c>
      <c r="M94" s="0" t="n">
        <v>0</v>
      </c>
      <c r="O94" s="0" t="n">
        <v>67875.38</v>
      </c>
      <c r="P94" s="0" t="n">
        <v>67875.38</v>
      </c>
      <c r="Q94" s="0" t="n">
        <v>65034.72</v>
      </c>
      <c r="R94" s="175" t="n">
        <v>59761.64</v>
      </c>
      <c r="S94" s="176" t="n">
        <v>5273.08</v>
      </c>
      <c r="T94" s="0" t="n">
        <v>2840.65</v>
      </c>
      <c r="U94" s="177" t="n">
        <v>2840.66</v>
      </c>
      <c r="V94" s="0" t="n">
        <v>0</v>
      </c>
      <c r="W94" s="0" t="n">
        <v>2840.66</v>
      </c>
      <c r="X94" s="0" t="n">
        <v>0</v>
      </c>
      <c r="Y94" s="0" t="n">
        <v>0</v>
      </c>
    </row>
    <row r="95" customFormat="false" ht="15" hidden="false" customHeight="false" outlineLevel="0" collapsed="false">
      <c r="A95" s="0" t="s">
        <v>1200</v>
      </c>
      <c r="B95" s="0" t="s">
        <v>603</v>
      </c>
      <c r="C95" s="0" t="s">
        <v>1199</v>
      </c>
      <c r="D95" s="0" t="s">
        <v>1018</v>
      </c>
      <c r="E95" s="0" t="n">
        <v>46794.12</v>
      </c>
      <c r="F95" s="0" t="n">
        <v>43284.56</v>
      </c>
      <c r="G95" s="0" t="n">
        <v>39775</v>
      </c>
      <c r="H95" s="0" t="n">
        <v>3509.56</v>
      </c>
      <c r="I95" s="174" t="n">
        <v>3509.56</v>
      </c>
      <c r="J95" s="104" t="n">
        <v>0</v>
      </c>
      <c r="K95" s="0" t="n">
        <v>3509.56</v>
      </c>
      <c r="L95" s="0" t="n">
        <v>0</v>
      </c>
      <c r="M95" s="0" t="n">
        <v>0</v>
      </c>
      <c r="O95" s="0" t="n">
        <v>30853.52</v>
      </c>
      <c r="P95" s="0" t="n">
        <v>30853.52</v>
      </c>
      <c r="Q95" s="0" t="n">
        <v>29054.75</v>
      </c>
      <c r="R95" s="175" t="n">
        <v>26698.96</v>
      </c>
      <c r="S95" s="176" t="n">
        <v>2355.79</v>
      </c>
      <c r="T95" s="0" t="n">
        <v>1798.77</v>
      </c>
      <c r="U95" s="177" t="n">
        <v>1798.77</v>
      </c>
      <c r="V95" s="0" t="n">
        <v>0</v>
      </c>
      <c r="W95" s="0" t="n">
        <v>1798.77</v>
      </c>
      <c r="X95" s="0" t="n">
        <v>0</v>
      </c>
      <c r="Y95" s="0" t="n">
        <v>0</v>
      </c>
    </row>
    <row r="96" customFormat="false" ht="15" hidden="false" customHeight="false" outlineLevel="0" collapsed="false">
      <c r="A96" s="0" t="s">
        <v>1200</v>
      </c>
      <c r="B96" s="0" t="s">
        <v>603</v>
      </c>
      <c r="C96" s="0" t="s">
        <v>1199</v>
      </c>
      <c r="D96" s="0" t="s">
        <v>1018</v>
      </c>
      <c r="N96" s="0" t="s">
        <v>1084</v>
      </c>
      <c r="O96" s="0" t="n">
        <v>0</v>
      </c>
      <c r="P96" s="0" t="n">
        <v>0</v>
      </c>
      <c r="Q96" s="0" t="n">
        <v>0</v>
      </c>
      <c r="R96" s="175" t="n">
        <v>0</v>
      </c>
      <c r="S96" s="176" t="n">
        <v>0</v>
      </c>
      <c r="T96" s="0" t="n">
        <v>-29.5</v>
      </c>
      <c r="U96" s="177" t="n">
        <v>-29.5</v>
      </c>
      <c r="V96" s="0" t="n">
        <v>0</v>
      </c>
      <c r="W96" s="0" t="n">
        <v>-29.5</v>
      </c>
      <c r="X96" s="0" t="n">
        <v>0</v>
      </c>
      <c r="Y96" s="0" t="n">
        <v>0</v>
      </c>
    </row>
    <row r="97" customFormat="false" ht="15" hidden="false" customHeight="false" outlineLevel="0" collapsed="false">
      <c r="A97" s="0" t="s">
        <v>1200</v>
      </c>
      <c r="B97" s="0" t="s">
        <v>603</v>
      </c>
      <c r="C97" s="0" t="s">
        <v>1199</v>
      </c>
      <c r="D97" s="0" t="s">
        <v>1018</v>
      </c>
      <c r="N97" s="0" t="s">
        <v>1084</v>
      </c>
      <c r="O97" s="0" t="n">
        <v>-393.39</v>
      </c>
      <c r="P97" s="0" t="n">
        <v>-393.39</v>
      </c>
      <c r="Q97" s="0" t="n">
        <v>0</v>
      </c>
      <c r="R97" s="175" t="n">
        <v>0</v>
      </c>
      <c r="S97" s="176" t="n">
        <v>0</v>
      </c>
      <c r="T97" s="0" t="n">
        <v>0</v>
      </c>
      <c r="U97" s="177" t="n">
        <v>0</v>
      </c>
      <c r="V97" s="0" t="n">
        <v>0</v>
      </c>
      <c r="W97" s="0" t="n">
        <v>0</v>
      </c>
      <c r="X97" s="0" t="n">
        <v>0</v>
      </c>
      <c r="Y97" s="0" t="n">
        <v>0</v>
      </c>
    </row>
    <row r="98" customFormat="false" ht="15" hidden="false" customHeight="false" outlineLevel="0" collapsed="false">
      <c r="A98" s="0" t="s">
        <v>1201</v>
      </c>
      <c r="B98" s="0" t="s">
        <v>585</v>
      </c>
      <c r="C98" s="0" t="s">
        <v>1202</v>
      </c>
      <c r="D98" s="0" t="s">
        <v>1018</v>
      </c>
      <c r="E98" s="0" t="n">
        <v>228408.24</v>
      </c>
      <c r="F98" s="0" t="n">
        <v>211267.24</v>
      </c>
      <c r="G98" s="0" t="n">
        <v>194147</v>
      </c>
      <c r="H98" s="0" t="n">
        <v>17120.24</v>
      </c>
      <c r="I98" s="174" t="n">
        <v>17141</v>
      </c>
      <c r="J98" s="104" t="n">
        <v>0</v>
      </c>
      <c r="K98" s="0" t="n">
        <v>17141</v>
      </c>
      <c r="L98" s="0" t="n">
        <v>0</v>
      </c>
      <c r="M98" s="0" t="n">
        <v>0</v>
      </c>
      <c r="O98" s="0" t="n">
        <v>41371.87</v>
      </c>
      <c r="P98" s="0" t="n">
        <v>41371.87</v>
      </c>
      <c r="Q98" s="0" t="n">
        <v>39918.1</v>
      </c>
      <c r="R98" s="175" t="n">
        <v>36683.3</v>
      </c>
      <c r="S98" s="176" t="n">
        <v>3234.8</v>
      </c>
      <c r="T98" s="0" t="n">
        <v>1452.01</v>
      </c>
      <c r="U98" s="177" t="n">
        <v>1453.77</v>
      </c>
      <c r="V98" s="0" t="n">
        <v>0</v>
      </c>
      <c r="W98" s="0" t="n">
        <v>1453.77</v>
      </c>
      <c r="X98" s="0" t="n">
        <v>0</v>
      </c>
      <c r="Y98" s="0" t="n">
        <v>0</v>
      </c>
    </row>
    <row r="99" customFormat="false" ht="15" hidden="false" customHeight="false" outlineLevel="0" collapsed="false">
      <c r="A99" s="0" t="s">
        <v>1203</v>
      </c>
      <c r="B99" s="0" t="s">
        <v>1204</v>
      </c>
      <c r="C99" s="0" t="s">
        <v>1205</v>
      </c>
      <c r="D99" s="0" t="s">
        <v>1018</v>
      </c>
      <c r="E99" s="0" t="n">
        <v>291706.14</v>
      </c>
      <c r="F99" s="0" t="n">
        <v>269822.3</v>
      </c>
      <c r="G99" s="0" t="n">
        <v>247950.21</v>
      </c>
      <c r="H99" s="0" t="n">
        <v>21872.09</v>
      </c>
      <c r="I99" s="174" t="n">
        <v>21883.84</v>
      </c>
      <c r="J99" s="104" t="n">
        <v>0</v>
      </c>
      <c r="K99" s="0" t="n">
        <v>21883.84</v>
      </c>
      <c r="L99" s="0" t="n">
        <v>0</v>
      </c>
      <c r="M99" s="0" t="n">
        <v>0</v>
      </c>
      <c r="O99" s="0" t="n">
        <v>53998.02</v>
      </c>
      <c r="P99" s="0" t="n">
        <v>53998.02</v>
      </c>
      <c r="Q99" s="0" t="n">
        <v>50158.9</v>
      </c>
      <c r="R99" s="175" t="n">
        <v>46092.97</v>
      </c>
      <c r="S99" s="176" t="n">
        <v>4065.93</v>
      </c>
      <c r="T99" s="0" t="n">
        <v>3837.06</v>
      </c>
      <c r="U99" s="177" t="n">
        <v>3839.12</v>
      </c>
      <c r="V99" s="0" t="n">
        <v>0</v>
      </c>
      <c r="W99" s="0" t="n">
        <v>3839.12</v>
      </c>
      <c r="X99" s="0" t="n">
        <v>0</v>
      </c>
      <c r="Y99" s="0" t="n">
        <v>0</v>
      </c>
    </row>
    <row r="100" customFormat="false" ht="15" hidden="false" customHeight="false" outlineLevel="0" collapsed="false">
      <c r="A100" s="0" t="s">
        <v>1206</v>
      </c>
      <c r="B100" s="0" t="s">
        <v>1207</v>
      </c>
      <c r="C100" s="0" t="s">
        <v>1083</v>
      </c>
      <c r="D100" s="0" t="s">
        <v>1018</v>
      </c>
      <c r="E100" s="0" t="n">
        <v>13180</v>
      </c>
      <c r="F100" s="0" t="n">
        <v>12190</v>
      </c>
      <c r="G100" s="0" t="n">
        <v>11202</v>
      </c>
      <c r="H100" s="0" t="n">
        <v>988</v>
      </c>
      <c r="I100" s="174" t="n">
        <v>990</v>
      </c>
      <c r="J100" s="104" t="n">
        <v>0</v>
      </c>
      <c r="K100" s="0" t="n">
        <v>990</v>
      </c>
      <c r="L100" s="0" t="n">
        <v>0</v>
      </c>
      <c r="M100" s="0" t="n">
        <v>0</v>
      </c>
      <c r="O100" s="0" t="n">
        <v>4319.71</v>
      </c>
      <c r="P100" s="0" t="n">
        <v>4319.71</v>
      </c>
      <c r="Q100" s="0" t="n">
        <v>4269.53</v>
      </c>
      <c r="R100" s="175" t="n">
        <v>3923.48</v>
      </c>
      <c r="S100" s="176" t="n">
        <v>346.05</v>
      </c>
      <c r="T100" s="0" t="n">
        <v>49.29</v>
      </c>
      <c r="U100" s="177" t="n">
        <v>49.39</v>
      </c>
      <c r="V100" s="0" t="n">
        <v>0</v>
      </c>
      <c r="W100" s="0" t="n">
        <v>49.39</v>
      </c>
      <c r="X100" s="0" t="n">
        <v>0</v>
      </c>
      <c r="Y100" s="0" t="n">
        <v>0</v>
      </c>
    </row>
    <row r="101" customFormat="false" ht="15" hidden="false" customHeight="false" outlineLevel="0" collapsed="false">
      <c r="A101" s="0" t="s">
        <v>1206</v>
      </c>
      <c r="B101" s="0" t="s">
        <v>1207</v>
      </c>
      <c r="C101" s="0" t="s">
        <v>1083</v>
      </c>
      <c r="D101" s="0" t="s">
        <v>1018</v>
      </c>
      <c r="N101" s="0" t="s">
        <v>1208</v>
      </c>
      <c r="O101" s="0" t="n">
        <v>0</v>
      </c>
      <c r="P101" s="0" t="n">
        <v>0</v>
      </c>
      <c r="Q101" s="0" t="n">
        <v>0</v>
      </c>
      <c r="R101" s="175" t="n">
        <v>0</v>
      </c>
      <c r="S101" s="176" t="n">
        <v>0</v>
      </c>
      <c r="T101" s="0" t="n">
        <v>-0.03</v>
      </c>
      <c r="U101" s="177" t="n">
        <v>-0.03</v>
      </c>
      <c r="V101" s="0" t="n">
        <v>0</v>
      </c>
      <c r="W101" s="0" t="n">
        <v>-0.03</v>
      </c>
      <c r="X101" s="0" t="n">
        <v>0</v>
      </c>
      <c r="Y101" s="0" t="n">
        <v>0</v>
      </c>
    </row>
    <row r="102" customFormat="false" ht="15" hidden="false" customHeight="false" outlineLevel="0" collapsed="false">
      <c r="A102" s="0" t="s">
        <v>1206</v>
      </c>
      <c r="B102" s="0" t="s">
        <v>1207</v>
      </c>
      <c r="C102" s="0" t="s">
        <v>1083</v>
      </c>
      <c r="D102" s="0" t="s">
        <v>1018</v>
      </c>
      <c r="N102" s="0" t="s">
        <v>1208</v>
      </c>
      <c r="O102" s="0" t="n">
        <v>0</v>
      </c>
      <c r="P102" s="0" t="n">
        <v>0</v>
      </c>
      <c r="Q102" s="0" t="n">
        <v>0</v>
      </c>
      <c r="R102" s="175" t="n">
        <v>0</v>
      </c>
      <c r="S102" s="176" t="n">
        <v>0</v>
      </c>
      <c r="T102" s="0" t="n">
        <v>-0.1</v>
      </c>
      <c r="U102" s="177" t="n">
        <v>-0.1</v>
      </c>
      <c r="V102" s="0" t="n">
        <v>0</v>
      </c>
      <c r="W102" s="0" t="n">
        <v>-0.1</v>
      </c>
      <c r="X102" s="0" t="n">
        <v>0</v>
      </c>
      <c r="Y102" s="0" t="n">
        <v>0</v>
      </c>
    </row>
    <row r="103" customFormat="false" ht="15" hidden="false" customHeight="false" outlineLevel="0" collapsed="false">
      <c r="A103" s="0" t="s">
        <v>1206</v>
      </c>
      <c r="B103" s="0" t="s">
        <v>1207</v>
      </c>
      <c r="C103" s="0" t="s">
        <v>1083</v>
      </c>
      <c r="D103" s="0" t="s">
        <v>1018</v>
      </c>
      <c r="N103" s="0" t="s">
        <v>1208</v>
      </c>
      <c r="O103" s="0" t="n">
        <v>0</v>
      </c>
      <c r="P103" s="0" t="n">
        <v>0</v>
      </c>
      <c r="Q103" s="0" t="n">
        <v>0</v>
      </c>
      <c r="R103" s="175" t="n">
        <v>0</v>
      </c>
      <c r="S103" s="176" t="n">
        <v>0</v>
      </c>
      <c r="T103" s="0" t="n">
        <v>-0.26</v>
      </c>
      <c r="U103" s="177" t="n">
        <v>-0.26</v>
      </c>
      <c r="V103" s="0" t="n">
        <v>0</v>
      </c>
      <c r="W103" s="0" t="n">
        <v>-0.26</v>
      </c>
      <c r="X103" s="0" t="n">
        <v>0</v>
      </c>
      <c r="Y103" s="0" t="n">
        <v>0</v>
      </c>
    </row>
    <row r="104" customFormat="false" ht="15" hidden="false" customHeight="false" outlineLevel="0" collapsed="false">
      <c r="A104" s="0" t="s">
        <v>1206</v>
      </c>
      <c r="B104" s="0" t="s">
        <v>1207</v>
      </c>
      <c r="C104" s="0" t="s">
        <v>1083</v>
      </c>
      <c r="D104" s="0" t="s">
        <v>1018</v>
      </c>
      <c r="N104" s="0" t="s">
        <v>1208</v>
      </c>
      <c r="O104" s="0" t="n">
        <v>0</v>
      </c>
      <c r="P104" s="0" t="n">
        <v>0</v>
      </c>
      <c r="Q104" s="0" t="n">
        <v>-0.4</v>
      </c>
      <c r="R104" s="175" t="n">
        <v>-0.37</v>
      </c>
      <c r="S104" s="176" t="n">
        <v>-0.03</v>
      </c>
      <c r="T104" s="0" t="n">
        <v>0</v>
      </c>
      <c r="U104" s="177" t="n">
        <v>0</v>
      </c>
      <c r="V104" s="0" t="n">
        <v>0</v>
      </c>
      <c r="W104" s="0" t="n">
        <v>0</v>
      </c>
      <c r="X104" s="0" t="n">
        <v>0</v>
      </c>
      <c r="Y104" s="0" t="n">
        <v>0</v>
      </c>
    </row>
    <row r="105" customFormat="false" ht="15" hidden="false" customHeight="false" outlineLevel="0" collapsed="false">
      <c r="A105" s="0" t="s">
        <v>1209</v>
      </c>
      <c r="B105" s="0" t="s">
        <v>560</v>
      </c>
      <c r="C105" s="0" t="s">
        <v>1210</v>
      </c>
      <c r="D105" s="0" t="s">
        <v>1018</v>
      </c>
      <c r="E105" s="0" t="n">
        <v>6134.93</v>
      </c>
      <c r="F105" s="0" t="n">
        <v>5674.81</v>
      </c>
      <c r="G105" s="0" t="n">
        <v>5214.69</v>
      </c>
      <c r="H105" s="0" t="n">
        <v>460.12</v>
      </c>
      <c r="I105" s="174" t="n">
        <v>460.12</v>
      </c>
      <c r="J105" s="104" t="n">
        <v>0</v>
      </c>
      <c r="K105" s="0" t="n">
        <v>460.12</v>
      </c>
      <c r="L105" s="0" t="n">
        <v>0</v>
      </c>
      <c r="M105" s="0" t="n">
        <v>0</v>
      </c>
      <c r="O105" s="0" t="n">
        <v>575.03</v>
      </c>
      <c r="P105" s="0" t="n">
        <v>575.03</v>
      </c>
      <c r="Q105" s="0" t="n">
        <v>531.91</v>
      </c>
      <c r="R105" s="175" t="n">
        <v>488.78</v>
      </c>
      <c r="S105" s="176" t="n">
        <v>43.13</v>
      </c>
      <c r="T105" s="0" t="n">
        <v>43.13</v>
      </c>
      <c r="U105" s="177" t="n">
        <v>43.12</v>
      </c>
      <c r="V105" s="0" t="n">
        <v>0</v>
      </c>
      <c r="W105" s="0" t="n">
        <v>43.12</v>
      </c>
      <c r="X105" s="0" t="n">
        <v>0</v>
      </c>
      <c r="Y105" s="0" t="n">
        <v>0</v>
      </c>
    </row>
    <row r="106" customFormat="false" ht="15" hidden="false" customHeight="false" outlineLevel="0" collapsed="false">
      <c r="A106" s="0" t="s">
        <v>1211</v>
      </c>
      <c r="B106" s="0" t="s">
        <v>1212</v>
      </c>
      <c r="C106" s="0" t="s">
        <v>1213</v>
      </c>
      <c r="D106" s="0" t="s">
        <v>1018</v>
      </c>
      <c r="E106" s="0" t="n">
        <v>7725.47</v>
      </c>
      <c r="F106" s="0" t="n">
        <v>7146.05</v>
      </c>
      <c r="G106" s="0" t="n">
        <v>6566.65</v>
      </c>
      <c r="H106" s="0" t="n">
        <v>579.4</v>
      </c>
      <c r="I106" s="174" t="n">
        <v>579.42</v>
      </c>
      <c r="J106" s="104" t="n">
        <v>0</v>
      </c>
      <c r="K106" s="0" t="n">
        <v>0</v>
      </c>
      <c r="L106" s="0" t="n">
        <v>579.42</v>
      </c>
      <c r="M106" s="0" t="n">
        <v>0</v>
      </c>
      <c r="O106" s="0" t="n">
        <v>907.82</v>
      </c>
      <c r="P106" s="0" t="n">
        <v>907.82</v>
      </c>
      <c r="Q106" s="0" t="n">
        <v>839.74</v>
      </c>
      <c r="R106" s="175" t="n">
        <v>771.65</v>
      </c>
      <c r="S106" s="176" t="n">
        <v>68.09</v>
      </c>
      <c r="T106" s="0" t="n">
        <v>68.09</v>
      </c>
      <c r="U106" s="177" t="n">
        <v>68.08</v>
      </c>
      <c r="V106" s="0" t="n">
        <v>0</v>
      </c>
      <c r="W106" s="0" t="n">
        <v>0</v>
      </c>
      <c r="X106" s="0" t="n">
        <v>68.08</v>
      </c>
      <c r="Y106" s="0" t="n">
        <v>0</v>
      </c>
    </row>
    <row r="107" customFormat="false" ht="15" hidden="false" customHeight="false" outlineLevel="0" collapsed="false">
      <c r="A107" s="0" t="s">
        <v>1214</v>
      </c>
      <c r="B107" s="0" t="s">
        <v>568</v>
      </c>
      <c r="C107" s="0" t="s">
        <v>1215</v>
      </c>
      <c r="D107" s="0" t="s">
        <v>1018</v>
      </c>
      <c r="E107" s="0" t="n">
        <v>5453.27</v>
      </c>
      <c r="F107" s="0" t="n">
        <v>5044.27</v>
      </c>
      <c r="G107" s="0" t="n">
        <v>4635.28</v>
      </c>
      <c r="H107" s="0" t="n">
        <v>408.99</v>
      </c>
      <c r="I107" s="174" t="n">
        <v>409</v>
      </c>
      <c r="J107" s="104" t="n">
        <v>0</v>
      </c>
      <c r="K107" s="0" t="n">
        <v>409</v>
      </c>
      <c r="L107" s="0" t="n">
        <v>0</v>
      </c>
      <c r="M107" s="0" t="n">
        <v>0</v>
      </c>
      <c r="O107" s="0" t="n">
        <v>351</v>
      </c>
      <c r="P107" s="0" t="n">
        <v>351</v>
      </c>
      <c r="Q107" s="0" t="n">
        <v>324.67</v>
      </c>
      <c r="R107" s="175" t="n">
        <v>298.35</v>
      </c>
      <c r="S107" s="176" t="n">
        <v>26.32</v>
      </c>
      <c r="T107" s="0" t="n">
        <v>26.32</v>
      </c>
      <c r="U107" s="177" t="n">
        <v>26.33</v>
      </c>
      <c r="V107" s="0" t="n">
        <v>0</v>
      </c>
      <c r="W107" s="0" t="n">
        <v>26.33</v>
      </c>
      <c r="X107" s="0" t="n">
        <v>0</v>
      </c>
      <c r="Y107" s="0" t="n">
        <v>0</v>
      </c>
    </row>
    <row r="108" customFormat="false" ht="15" hidden="false" customHeight="false" outlineLevel="0" collapsed="false">
      <c r="A108" s="0" t="s">
        <v>1216</v>
      </c>
      <c r="B108" s="0" t="s">
        <v>1217</v>
      </c>
      <c r="C108" s="0" t="s">
        <v>1184</v>
      </c>
      <c r="D108" s="0" t="s">
        <v>1018</v>
      </c>
      <c r="E108" s="0" t="n">
        <v>6589</v>
      </c>
      <c r="F108" s="0" t="n">
        <v>6094.82</v>
      </c>
      <c r="G108" s="0" t="n">
        <v>5600.64</v>
      </c>
      <c r="H108" s="0" t="n">
        <v>494.18</v>
      </c>
      <c r="I108" s="174" t="n">
        <v>494.18</v>
      </c>
      <c r="J108" s="104" t="n">
        <v>0</v>
      </c>
      <c r="K108" s="0" t="n">
        <v>0</v>
      </c>
      <c r="L108" s="0" t="n">
        <v>494.18</v>
      </c>
      <c r="M108" s="0" t="n">
        <v>0</v>
      </c>
      <c r="O108" s="0" t="n">
        <v>126</v>
      </c>
      <c r="P108" s="0" t="n">
        <v>126</v>
      </c>
      <c r="Q108" s="0" t="n">
        <v>116.55</v>
      </c>
      <c r="R108" s="175" t="n">
        <v>107.1</v>
      </c>
      <c r="S108" s="176" t="n">
        <v>9.45</v>
      </c>
      <c r="T108" s="0" t="n">
        <v>9.45</v>
      </c>
      <c r="U108" s="177" t="n">
        <v>9.45</v>
      </c>
      <c r="V108" s="0" t="n">
        <v>0</v>
      </c>
      <c r="W108" s="0" t="n">
        <v>0</v>
      </c>
      <c r="X108" s="0" t="n">
        <v>9.45</v>
      </c>
      <c r="Y108" s="0" t="n">
        <v>0</v>
      </c>
    </row>
    <row r="109" customFormat="false" ht="15" hidden="false" customHeight="false" outlineLevel="0" collapsed="false">
      <c r="A109" s="0" t="s">
        <v>1218</v>
      </c>
      <c r="B109" s="0" t="s">
        <v>1219</v>
      </c>
      <c r="C109" s="0" t="s">
        <v>1075</v>
      </c>
      <c r="D109" s="0" t="s">
        <v>1018</v>
      </c>
      <c r="E109" s="0" t="n">
        <v>609261.09</v>
      </c>
      <c r="F109" s="0" t="n">
        <v>420472</v>
      </c>
      <c r="G109" s="0" t="n">
        <v>386380</v>
      </c>
      <c r="H109" s="0" t="n">
        <v>34092</v>
      </c>
      <c r="I109" s="174" t="n">
        <v>188789.09</v>
      </c>
      <c r="J109" s="104" t="n">
        <v>0</v>
      </c>
      <c r="K109" s="0" t="n">
        <v>188789.09</v>
      </c>
      <c r="L109" s="0" t="n">
        <v>0</v>
      </c>
      <c r="M109" s="0" t="n">
        <v>0</v>
      </c>
      <c r="O109" s="0" t="n">
        <v>7186.95</v>
      </c>
      <c r="P109" s="0" t="n">
        <v>7186.95</v>
      </c>
      <c r="Q109" s="0" t="n">
        <v>4959.97</v>
      </c>
      <c r="R109" s="175" t="n">
        <v>4557.81</v>
      </c>
      <c r="S109" s="176" t="n">
        <v>402.16</v>
      </c>
      <c r="T109" s="0" t="n">
        <v>402.16</v>
      </c>
      <c r="U109" s="177" t="n">
        <v>2226.98</v>
      </c>
      <c r="V109" s="0" t="n">
        <v>0</v>
      </c>
      <c r="W109" s="0" t="n">
        <v>2226.98</v>
      </c>
      <c r="X109" s="0" t="n">
        <v>0</v>
      </c>
      <c r="Y109" s="0" t="n">
        <v>0</v>
      </c>
    </row>
    <row r="110" customFormat="false" ht="15" hidden="false" customHeight="false" outlineLevel="0" collapsed="false">
      <c r="A110" s="0" t="s">
        <v>1220</v>
      </c>
      <c r="B110" s="0" t="s">
        <v>1221</v>
      </c>
      <c r="C110" s="0" t="s">
        <v>1069</v>
      </c>
      <c r="D110" s="0" t="s">
        <v>1018</v>
      </c>
      <c r="E110" s="0" t="n">
        <v>361401</v>
      </c>
      <c r="F110" s="0" t="n">
        <v>307018</v>
      </c>
      <c r="G110" s="0" t="n">
        <v>282125</v>
      </c>
      <c r="H110" s="0" t="n">
        <v>24893</v>
      </c>
      <c r="I110" s="174" t="n">
        <v>54383</v>
      </c>
      <c r="J110" s="104" t="n">
        <v>0</v>
      </c>
      <c r="K110" s="0" t="n">
        <v>54383</v>
      </c>
      <c r="L110" s="0" t="n">
        <v>0</v>
      </c>
      <c r="M110" s="0" t="n">
        <v>0</v>
      </c>
      <c r="O110" s="0" t="n">
        <v>3057.98</v>
      </c>
      <c r="P110" s="0" t="n">
        <v>3057.98</v>
      </c>
      <c r="Q110" s="0" t="n">
        <v>2597.82</v>
      </c>
      <c r="R110" s="175" t="n">
        <v>2387.19</v>
      </c>
      <c r="S110" s="176" t="n">
        <v>210.63</v>
      </c>
      <c r="T110" s="0" t="n">
        <v>210.63</v>
      </c>
      <c r="U110" s="177" t="n">
        <v>460.16</v>
      </c>
      <c r="V110" s="0" t="n">
        <v>0</v>
      </c>
      <c r="W110" s="0" t="n">
        <v>460.16</v>
      </c>
      <c r="X110" s="0" t="n">
        <v>0</v>
      </c>
      <c r="Y110" s="0" t="n">
        <v>0</v>
      </c>
    </row>
    <row r="111" customFormat="false" ht="15" hidden="false" customHeight="false" outlineLevel="0" collapsed="false">
      <c r="A111" s="0" t="s">
        <v>1222</v>
      </c>
      <c r="B111" s="0" t="s">
        <v>1223</v>
      </c>
      <c r="C111" s="0" t="s">
        <v>1083</v>
      </c>
      <c r="D111" s="0" t="s">
        <v>1018</v>
      </c>
      <c r="E111" s="0" t="n">
        <v>324706</v>
      </c>
      <c r="F111" s="0" t="n">
        <v>300352</v>
      </c>
      <c r="G111" s="0" t="n">
        <v>276000</v>
      </c>
      <c r="H111" s="0" t="n">
        <v>24352</v>
      </c>
      <c r="I111" s="174" t="n">
        <v>24354</v>
      </c>
      <c r="J111" s="104" t="n">
        <v>0</v>
      </c>
      <c r="K111" s="0" t="n">
        <v>24354</v>
      </c>
      <c r="L111" s="0" t="n">
        <v>0</v>
      </c>
      <c r="M111" s="0" t="n">
        <v>0</v>
      </c>
      <c r="O111" s="0" t="n">
        <v>101310.2</v>
      </c>
      <c r="P111" s="0" t="n">
        <v>101310.2</v>
      </c>
      <c r="Q111" s="0" t="n">
        <v>100469.82</v>
      </c>
      <c r="R111" s="175" t="n">
        <v>92323.91</v>
      </c>
      <c r="S111" s="176" t="n">
        <v>8145.91</v>
      </c>
      <c r="T111" s="0" t="n">
        <v>840.31</v>
      </c>
      <c r="U111" s="177" t="n">
        <v>840.38</v>
      </c>
      <c r="V111" s="0" t="n">
        <v>0</v>
      </c>
      <c r="W111" s="0" t="n">
        <v>840.38</v>
      </c>
      <c r="X111" s="0" t="n">
        <v>0</v>
      </c>
      <c r="Y111" s="0" t="n">
        <v>0</v>
      </c>
    </row>
    <row r="112" customFormat="false" ht="15" hidden="false" customHeight="false" outlineLevel="0" collapsed="false">
      <c r="A112" s="0" t="s">
        <v>1224</v>
      </c>
      <c r="B112" s="0" t="s">
        <v>1225</v>
      </c>
      <c r="C112" s="0" t="s">
        <v>1088</v>
      </c>
      <c r="D112" s="0" t="s">
        <v>1018</v>
      </c>
      <c r="E112" s="0" t="n">
        <v>358491.09</v>
      </c>
      <c r="F112" s="0" t="n">
        <v>296439.65</v>
      </c>
      <c r="G112" s="0" t="n">
        <v>272404</v>
      </c>
      <c r="H112" s="0" t="n">
        <v>24035.65</v>
      </c>
      <c r="I112" s="174" t="n">
        <v>62051.44</v>
      </c>
      <c r="J112" s="104" t="n">
        <v>0</v>
      </c>
      <c r="K112" s="0" t="n">
        <v>62051.44</v>
      </c>
      <c r="L112" s="0" t="n">
        <v>0</v>
      </c>
      <c r="M112" s="0" t="n">
        <v>0</v>
      </c>
      <c r="O112" s="0" t="n">
        <v>311169.29</v>
      </c>
      <c r="P112" s="0" t="n">
        <v>311169.29</v>
      </c>
      <c r="Q112" s="0" t="n">
        <v>215587.25</v>
      </c>
      <c r="R112" s="175" t="n">
        <v>198107.2</v>
      </c>
      <c r="S112" s="176" t="n">
        <v>17480.05</v>
      </c>
      <c r="T112" s="0" t="n">
        <v>14902.43</v>
      </c>
      <c r="U112" s="177" t="n">
        <v>38472.73</v>
      </c>
      <c r="V112" s="0" t="n">
        <v>0</v>
      </c>
      <c r="W112" s="0" t="n">
        <v>38472.73</v>
      </c>
      <c r="X112" s="0" t="n">
        <v>0</v>
      </c>
      <c r="Y112" s="0" t="n">
        <v>0</v>
      </c>
    </row>
    <row r="113" customFormat="false" ht="15" hidden="false" customHeight="false" outlineLevel="0" collapsed="false">
      <c r="A113" s="0" t="s">
        <v>1226</v>
      </c>
      <c r="B113" s="0" t="s">
        <v>1227</v>
      </c>
      <c r="C113" s="0" t="s">
        <v>1083</v>
      </c>
      <c r="D113" s="0" t="s">
        <v>1018</v>
      </c>
      <c r="E113" s="0" t="n">
        <v>320628</v>
      </c>
      <c r="F113" s="0" t="n">
        <v>272533</v>
      </c>
      <c r="G113" s="0" t="n">
        <v>272533</v>
      </c>
      <c r="H113" s="0" t="n">
        <v>0</v>
      </c>
      <c r="I113" s="174" t="n">
        <v>48095</v>
      </c>
      <c r="J113" s="104" t="n">
        <v>0</v>
      </c>
      <c r="K113" s="0" t="n">
        <v>48095</v>
      </c>
      <c r="L113" s="0" t="n">
        <v>0</v>
      </c>
      <c r="M113" s="0" t="n">
        <v>0</v>
      </c>
      <c r="O113" s="0" t="n">
        <v>90567.73</v>
      </c>
      <c r="P113" s="0" t="n">
        <v>90567.73</v>
      </c>
      <c r="Q113" s="0" t="n">
        <v>89246.53</v>
      </c>
      <c r="R113" s="175" t="n">
        <v>89246.53</v>
      </c>
      <c r="S113" s="176" t="n">
        <v>0</v>
      </c>
      <c r="T113" s="0" t="n">
        <v>0</v>
      </c>
      <c r="U113" s="177" t="n">
        <v>1321.2</v>
      </c>
      <c r="V113" s="0" t="n">
        <v>0</v>
      </c>
      <c r="W113" s="0" t="n">
        <v>1321.2</v>
      </c>
      <c r="X113" s="0" t="n">
        <v>0</v>
      </c>
      <c r="Y113" s="0" t="n">
        <v>0</v>
      </c>
    </row>
    <row r="114" customFormat="false" ht="15" hidden="false" customHeight="false" outlineLevel="0" collapsed="false">
      <c r="A114" s="0" t="s">
        <v>1228</v>
      </c>
      <c r="B114" s="0" t="s">
        <v>504</v>
      </c>
      <c r="C114" s="0" t="s">
        <v>1072</v>
      </c>
      <c r="D114" s="0" t="s">
        <v>1018</v>
      </c>
      <c r="E114" s="0" t="n">
        <v>1346002.9</v>
      </c>
      <c r="F114" s="0" t="n">
        <v>1132178</v>
      </c>
      <c r="G114" s="0" t="n">
        <v>1132178</v>
      </c>
      <c r="H114" s="0" t="n">
        <v>0</v>
      </c>
      <c r="I114" s="174" t="n">
        <v>213824.9</v>
      </c>
      <c r="J114" s="104" t="n">
        <v>0</v>
      </c>
      <c r="K114" s="0" t="n">
        <v>213824.9</v>
      </c>
      <c r="L114" s="0" t="n">
        <v>0</v>
      </c>
      <c r="M114" s="0" t="n">
        <v>0</v>
      </c>
      <c r="O114" s="0" t="n">
        <v>113314.18</v>
      </c>
      <c r="P114" s="0" t="n">
        <v>113314.18</v>
      </c>
      <c r="Q114" s="0" t="n">
        <v>109610.51</v>
      </c>
      <c r="R114" s="175" t="n">
        <v>109610.51</v>
      </c>
      <c r="S114" s="176" t="n">
        <v>0</v>
      </c>
      <c r="T114" s="0" t="n">
        <v>0</v>
      </c>
      <c r="U114" s="177" t="n">
        <v>3703.67</v>
      </c>
      <c r="V114" s="0" t="n">
        <v>0</v>
      </c>
      <c r="W114" s="0" t="n">
        <v>3703.67</v>
      </c>
      <c r="X114" s="0" t="n">
        <v>0</v>
      </c>
      <c r="Y114" s="0" t="n">
        <v>0</v>
      </c>
    </row>
    <row r="115" customFormat="false" ht="15" hidden="false" customHeight="false" outlineLevel="0" collapsed="false">
      <c r="A115" s="0" t="s">
        <v>1229</v>
      </c>
      <c r="B115" s="0" t="s">
        <v>1230</v>
      </c>
      <c r="C115" s="0" t="s">
        <v>1081</v>
      </c>
      <c r="D115" s="0" t="s">
        <v>1018</v>
      </c>
      <c r="E115" s="0" t="n">
        <v>188236</v>
      </c>
      <c r="F115" s="0" t="n">
        <v>160000</v>
      </c>
      <c r="G115" s="0" t="n">
        <v>160000</v>
      </c>
      <c r="H115" s="0" t="n">
        <v>0</v>
      </c>
      <c r="I115" s="174" t="n">
        <v>28236</v>
      </c>
      <c r="J115" s="104" t="n">
        <v>0</v>
      </c>
      <c r="K115" s="0" t="n">
        <v>28236</v>
      </c>
      <c r="L115" s="0" t="n">
        <v>0</v>
      </c>
      <c r="M115" s="0" t="n">
        <v>0</v>
      </c>
      <c r="O115" s="0" t="n">
        <v>12319.27</v>
      </c>
      <c r="P115" s="0" t="n">
        <v>12319.27</v>
      </c>
      <c r="Q115" s="0" t="n">
        <v>11010.52</v>
      </c>
      <c r="R115" s="175" t="n">
        <v>11010.52</v>
      </c>
      <c r="S115" s="176" t="n">
        <v>0</v>
      </c>
      <c r="T115" s="0" t="n">
        <v>0</v>
      </c>
      <c r="U115" s="177" t="n">
        <v>1308.75</v>
      </c>
      <c r="V115" s="0" t="n">
        <v>0</v>
      </c>
      <c r="W115" s="0" t="n">
        <v>1308.75</v>
      </c>
      <c r="X115" s="0" t="n">
        <v>0</v>
      </c>
      <c r="Y115" s="0" t="n">
        <v>0</v>
      </c>
    </row>
    <row r="116" customFormat="false" ht="15" hidden="false" customHeight="false" outlineLevel="0" collapsed="false">
      <c r="A116" s="0" t="s">
        <v>1231</v>
      </c>
      <c r="B116" s="0" t="s">
        <v>698</v>
      </c>
      <c r="C116" s="0" t="s">
        <v>1072</v>
      </c>
      <c r="D116" s="0" t="s">
        <v>1018</v>
      </c>
      <c r="E116" s="0" t="n">
        <v>154414.52</v>
      </c>
      <c r="F116" s="0" t="n">
        <v>131252.34</v>
      </c>
      <c r="G116" s="0" t="n">
        <v>131252.34</v>
      </c>
      <c r="H116" s="0" t="n">
        <v>0</v>
      </c>
      <c r="I116" s="174" t="n">
        <v>23162.18</v>
      </c>
      <c r="J116" s="104" t="n">
        <v>0</v>
      </c>
      <c r="K116" s="0" t="n">
        <v>23162.18</v>
      </c>
      <c r="L116" s="0" t="n">
        <v>0</v>
      </c>
      <c r="M116" s="0" t="n">
        <v>0</v>
      </c>
      <c r="O116" s="0" t="n">
        <v>129962.21</v>
      </c>
      <c r="P116" s="0" t="n">
        <v>129962.21</v>
      </c>
      <c r="Q116" s="0" t="n">
        <v>115717.88</v>
      </c>
      <c r="R116" s="175" t="n">
        <v>115717.88</v>
      </c>
      <c r="S116" s="176" t="n">
        <v>0</v>
      </c>
      <c r="T116" s="0" t="n">
        <v>0</v>
      </c>
      <c r="U116" s="177" t="n">
        <v>14244.33</v>
      </c>
      <c r="V116" s="0" t="n">
        <v>0</v>
      </c>
      <c r="W116" s="0" t="n">
        <v>14244.33</v>
      </c>
      <c r="X116" s="0" t="n">
        <v>0</v>
      </c>
      <c r="Y116" s="0" t="n">
        <v>0</v>
      </c>
    </row>
    <row r="117" customFormat="false" ht="15" hidden="false" customHeight="false" outlineLevel="0" collapsed="false">
      <c r="A117" s="0" t="s">
        <v>1232</v>
      </c>
      <c r="B117" s="0" t="s">
        <v>701</v>
      </c>
      <c r="C117" s="0" t="s">
        <v>1233</v>
      </c>
      <c r="D117" s="0" t="s">
        <v>1018</v>
      </c>
      <c r="E117" s="0" t="n">
        <v>116373.51</v>
      </c>
      <c r="F117" s="0" t="n">
        <v>98844.35</v>
      </c>
      <c r="G117" s="0" t="n">
        <v>98844.35</v>
      </c>
      <c r="H117" s="0" t="n">
        <v>0</v>
      </c>
      <c r="I117" s="174" t="n">
        <v>17529.16</v>
      </c>
      <c r="J117" s="104" t="n">
        <v>0</v>
      </c>
      <c r="K117" s="0" t="n">
        <v>17529.16</v>
      </c>
      <c r="L117" s="0" t="n">
        <v>0</v>
      </c>
      <c r="M117" s="0" t="n">
        <v>0</v>
      </c>
      <c r="O117" s="0" t="n">
        <v>66635.92</v>
      </c>
      <c r="P117" s="0" t="n">
        <v>66635.92</v>
      </c>
      <c r="Q117" s="0" t="n">
        <v>56598.66</v>
      </c>
      <c r="R117" s="175" t="n">
        <v>56598.66</v>
      </c>
      <c r="S117" s="176" t="n">
        <v>0</v>
      </c>
      <c r="T117" s="0" t="n">
        <v>0</v>
      </c>
      <c r="U117" s="177" t="n">
        <v>10037.26</v>
      </c>
      <c r="V117" s="0" t="n">
        <v>0</v>
      </c>
      <c r="W117" s="0" t="n">
        <v>10037.26</v>
      </c>
      <c r="X117" s="0" t="n">
        <v>0</v>
      </c>
      <c r="Y117" s="0" t="n">
        <v>0</v>
      </c>
    </row>
    <row r="118" customFormat="false" ht="15" hidden="false" customHeight="false" outlineLevel="0" collapsed="false">
      <c r="A118" s="0" t="s">
        <v>1234</v>
      </c>
      <c r="B118" s="0" t="s">
        <v>695</v>
      </c>
      <c r="C118" s="0" t="s">
        <v>1069</v>
      </c>
      <c r="D118" s="0" t="s">
        <v>1018</v>
      </c>
      <c r="E118" s="0" t="n">
        <v>186665</v>
      </c>
      <c r="F118" s="0" t="n">
        <v>158665</v>
      </c>
      <c r="G118" s="0" t="n">
        <v>158665</v>
      </c>
      <c r="H118" s="0" t="n">
        <v>0</v>
      </c>
      <c r="I118" s="174" t="n">
        <v>28000</v>
      </c>
      <c r="J118" s="104" t="n">
        <v>0</v>
      </c>
      <c r="K118" s="0" t="n">
        <v>28000</v>
      </c>
      <c r="L118" s="0" t="n">
        <v>0</v>
      </c>
      <c r="M118" s="0" t="n">
        <v>0</v>
      </c>
      <c r="O118" s="0" t="n">
        <v>26151.55</v>
      </c>
      <c r="P118" s="0" t="n">
        <v>26151.55</v>
      </c>
      <c r="Q118" s="0" t="n">
        <v>23115.14</v>
      </c>
      <c r="R118" s="175" t="n">
        <v>23115.14</v>
      </c>
      <c r="S118" s="176" t="n">
        <v>0</v>
      </c>
      <c r="T118" s="0" t="n">
        <v>0</v>
      </c>
      <c r="U118" s="177" t="n">
        <v>3036.41</v>
      </c>
      <c r="V118" s="0" t="n">
        <v>0</v>
      </c>
      <c r="W118" s="0" t="n">
        <v>3036.41</v>
      </c>
      <c r="X118" s="0" t="n">
        <v>0</v>
      </c>
      <c r="Y118" s="0" t="n">
        <v>0</v>
      </c>
    </row>
    <row r="119" customFormat="false" ht="15" hidden="false" customHeight="false" outlineLevel="0" collapsed="false">
      <c r="A119" s="0" t="s">
        <v>1235</v>
      </c>
      <c r="B119" s="0" t="s">
        <v>707</v>
      </c>
      <c r="C119" s="0" t="s">
        <v>1083</v>
      </c>
      <c r="D119" s="0" t="s">
        <v>1018</v>
      </c>
      <c r="E119" s="0" t="n">
        <v>176470.59</v>
      </c>
      <c r="F119" s="0" t="n">
        <v>150000</v>
      </c>
      <c r="G119" s="0" t="n">
        <v>150000</v>
      </c>
      <c r="H119" s="0" t="n">
        <v>0</v>
      </c>
      <c r="I119" s="174" t="n">
        <v>26470.59</v>
      </c>
      <c r="J119" s="104" t="n">
        <v>0</v>
      </c>
      <c r="K119" s="0" t="n">
        <v>26470.59</v>
      </c>
      <c r="L119" s="0" t="n">
        <v>0</v>
      </c>
      <c r="M119" s="0" t="n">
        <v>0</v>
      </c>
      <c r="O119" s="0" t="n">
        <v>51432.97</v>
      </c>
      <c r="P119" s="0" t="n">
        <v>51432.97</v>
      </c>
      <c r="Q119" s="0" t="n">
        <v>20468.02</v>
      </c>
      <c r="R119" s="175" t="n">
        <v>20468.02</v>
      </c>
      <c r="S119" s="176" t="n">
        <v>0</v>
      </c>
      <c r="T119" s="0" t="n">
        <v>0</v>
      </c>
      <c r="U119" s="177" t="n">
        <v>964.95</v>
      </c>
      <c r="V119" s="0" t="n">
        <v>0</v>
      </c>
      <c r="W119" s="0" t="n">
        <v>964.95</v>
      </c>
      <c r="X119" s="0" t="n">
        <v>0</v>
      </c>
      <c r="Y119" s="0" t="n">
        <v>0</v>
      </c>
    </row>
    <row r="120" customFormat="false" ht="15" hidden="false" customHeight="false" outlineLevel="0" collapsed="false">
      <c r="A120" s="0" t="s">
        <v>1235</v>
      </c>
      <c r="B120" s="0" t="s">
        <v>707</v>
      </c>
      <c r="C120" s="0" t="s">
        <v>1083</v>
      </c>
      <c r="D120" s="0" t="s">
        <v>1018</v>
      </c>
      <c r="N120" s="0" t="s">
        <v>1085</v>
      </c>
      <c r="O120" s="0" t="n">
        <v>0</v>
      </c>
      <c r="P120" s="0" t="n">
        <v>0</v>
      </c>
      <c r="Q120" s="0" t="n">
        <v>0</v>
      </c>
      <c r="R120" s="175" t="n">
        <v>0</v>
      </c>
      <c r="S120" s="176" t="n">
        <v>0</v>
      </c>
      <c r="T120" s="0" t="n">
        <v>0</v>
      </c>
      <c r="U120" s="177" t="n">
        <v>0</v>
      </c>
      <c r="V120" s="0" t="n">
        <v>0</v>
      </c>
      <c r="W120" s="0" t="n">
        <v>0</v>
      </c>
      <c r="X120" s="0" t="n">
        <v>0</v>
      </c>
      <c r="Y120" s="0" t="n">
        <v>0</v>
      </c>
    </row>
    <row r="121" customFormat="false" ht="15" hidden="false" customHeight="false" outlineLevel="0" collapsed="false">
      <c r="A121" s="0" t="s">
        <v>1235</v>
      </c>
      <c r="B121" s="0" t="s">
        <v>707</v>
      </c>
      <c r="C121" s="0" t="s">
        <v>1083</v>
      </c>
      <c r="D121" s="0" t="s">
        <v>1018</v>
      </c>
      <c r="N121" s="0" t="s">
        <v>1085</v>
      </c>
      <c r="O121" s="0" t="n">
        <v>0</v>
      </c>
      <c r="P121" s="0" t="n">
        <v>0</v>
      </c>
      <c r="Q121" s="0" t="n">
        <v>-30000</v>
      </c>
      <c r="R121" s="175" t="n">
        <v>-30000</v>
      </c>
      <c r="S121" s="176" t="n">
        <v>0</v>
      </c>
      <c r="T121" s="0" t="n">
        <v>0</v>
      </c>
      <c r="U121" s="177" t="n">
        <v>0</v>
      </c>
      <c r="V121" s="0" t="n">
        <v>0</v>
      </c>
      <c r="W121" s="0" t="n">
        <v>0</v>
      </c>
      <c r="X121" s="0" t="n">
        <v>0</v>
      </c>
      <c r="Y121" s="0" t="n">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B1:AO219"/>
  <sheetViews>
    <sheetView showFormulas="false" showGridLines="true" showRowColHeaders="true" showZeros="true" rightToLeft="false" tabSelected="false" showOutlineSymbols="true" defaultGridColor="true" view="normal" topLeftCell="A34" colorId="64" zoomScale="100" zoomScaleNormal="100" zoomScalePageLayoutView="100" workbookViewId="0">
      <selection pane="topLeft" activeCell="A36" activeCellId="0" sqref="8:202"/>
    </sheetView>
  </sheetViews>
  <sheetFormatPr defaultColWidth="9.15625" defaultRowHeight="15" zeroHeight="false" outlineLevelRow="0" outlineLevelCol="0"/>
  <cols>
    <col collapsed="false" customWidth="true" hidden="false" outlineLevel="0" max="1" min="1" style="0" width="4.43"/>
    <col collapsed="false" customWidth="true" hidden="false" outlineLevel="0" max="2" min="2" style="0" width="7.57"/>
    <col collapsed="false" customWidth="true" hidden="false" outlineLevel="0" max="6" min="4" style="0" width="14.01"/>
    <col collapsed="false" customWidth="true" hidden="false" outlineLevel="0" max="7" min="7" style="0" width="10.14"/>
    <col collapsed="false" customWidth="true" hidden="false" outlineLevel="0" max="8" min="8" style="0" width="11.86"/>
    <col collapsed="false" customWidth="true" hidden="false" outlineLevel="0" max="9" min="9" style="0" width="12.42"/>
    <col collapsed="false" customWidth="true" hidden="false" outlineLevel="0" max="11" min="10" style="0" width="11.29"/>
    <col collapsed="false" customWidth="true" hidden="false" outlineLevel="0" max="13" min="13" style="0" width="11.57"/>
    <col collapsed="false" customWidth="true" hidden="false" outlineLevel="0" max="16" min="14" style="0" width="12.71"/>
    <col collapsed="false" customWidth="true" hidden="false" outlineLevel="0" max="18" min="18" style="0" width="11.57"/>
    <col collapsed="false" customWidth="true" hidden="false" outlineLevel="0" max="21" min="19" style="0" width="12.57"/>
    <col collapsed="false" customWidth="true" hidden="false" outlineLevel="0" max="23" min="23" style="0" width="12.14"/>
    <col collapsed="false" customWidth="true" hidden="false" outlineLevel="0" max="26" min="24" style="0" width="12.29"/>
    <col collapsed="false" customWidth="true" hidden="false" outlineLevel="0" max="28" min="28" style="0" width="11.42"/>
    <col collapsed="false" customWidth="true" hidden="false" outlineLevel="0" max="31" min="29" style="0" width="11.57"/>
    <col collapsed="false" customWidth="true" hidden="false" outlineLevel="0" max="34" min="33" style="0" width="11.71"/>
    <col collapsed="false" customWidth="true" hidden="false" outlineLevel="0" max="35" min="35" style="0" width="10.14"/>
    <col collapsed="false" customWidth="true" hidden="false" outlineLevel="0" max="36" min="36" style="0" width="11.14"/>
  </cols>
  <sheetData>
    <row r="1" customFormat="false" ht="15.75" hidden="false" customHeight="true" outlineLevel="0" collapsed="false">
      <c r="AB1" s="3"/>
      <c r="AD1" s="3"/>
      <c r="AE1" s="3"/>
      <c r="AF1" s="3" t="s">
        <v>0</v>
      </c>
      <c r="AJ1" s="3"/>
    </row>
    <row r="2" customFormat="false" ht="15.75" hidden="false" customHeight="false" outlineLevel="0" collapsed="false">
      <c r="AB2" s="5"/>
      <c r="AD2" s="5"/>
      <c r="AE2" s="5"/>
      <c r="AF2" s="5" t="s">
        <v>1</v>
      </c>
      <c r="AJ2" s="5"/>
    </row>
    <row r="3" customFormat="false" ht="15.75" hidden="false" customHeight="false" outlineLevel="0" collapsed="false">
      <c r="AB3" s="5"/>
      <c r="AD3" s="5"/>
      <c r="AE3" s="5"/>
      <c r="AF3" s="5" t="s">
        <v>1006</v>
      </c>
      <c r="AJ3" s="5"/>
    </row>
    <row r="4" customFormat="false" ht="15.75" hidden="false" customHeight="false" outlineLevel="0" collapsed="false">
      <c r="AB4" s="5"/>
      <c r="AD4" s="5"/>
      <c r="AE4" s="5"/>
      <c r="AF4" s="5"/>
      <c r="AJ4" s="5"/>
    </row>
    <row r="5" customFormat="false" ht="15.75" hidden="false" customHeight="false" outlineLevel="0" collapsed="false">
      <c r="B5" s="183" t="s">
        <v>1007</v>
      </c>
      <c r="AB5" s="5"/>
      <c r="AD5" s="5"/>
      <c r="AE5" s="5"/>
      <c r="AJ5" s="5"/>
    </row>
    <row r="6" customFormat="false" ht="15.75" hidden="false" customHeight="true" outlineLevel="0" collapsed="false">
      <c r="B6" s="183" t="s">
        <v>1236</v>
      </c>
      <c r="C6" s="6"/>
    </row>
    <row r="7" customFormat="false" ht="32.25" hidden="false" customHeight="true" outlineLevel="0" collapsed="false">
      <c r="B7" s="72" t="s">
        <v>8</v>
      </c>
      <c r="C7" s="72" t="s">
        <v>717</v>
      </c>
      <c r="D7" s="72" t="s">
        <v>10</v>
      </c>
      <c r="E7" s="72" t="s">
        <v>1012</v>
      </c>
      <c r="F7" s="72" t="s">
        <v>1237</v>
      </c>
      <c r="G7" s="184" t="s">
        <v>1238</v>
      </c>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customFormat="false" ht="60.75" hidden="false" customHeight="true" outlineLevel="0" collapsed="false">
      <c r="B8" s="72"/>
      <c r="C8" s="72"/>
      <c r="D8" s="72"/>
      <c r="E8" s="72"/>
      <c r="F8" s="72"/>
      <c r="G8" s="185" t="s">
        <v>1239</v>
      </c>
      <c r="H8" s="186" t="s">
        <v>720</v>
      </c>
      <c r="I8" s="187" t="s">
        <v>1240</v>
      </c>
      <c r="J8" s="187" t="s">
        <v>1241</v>
      </c>
      <c r="K8" s="188" t="s">
        <v>1242</v>
      </c>
      <c r="L8" s="185" t="s">
        <v>1243</v>
      </c>
      <c r="M8" s="186" t="s">
        <v>723</v>
      </c>
      <c r="N8" s="187" t="s">
        <v>1244</v>
      </c>
      <c r="O8" s="187" t="s">
        <v>1245</v>
      </c>
      <c r="P8" s="188" t="s">
        <v>1246</v>
      </c>
      <c r="Q8" s="185" t="s">
        <v>1247</v>
      </c>
      <c r="R8" s="186" t="s">
        <v>726</v>
      </c>
      <c r="S8" s="187" t="s">
        <v>1248</v>
      </c>
      <c r="T8" s="187" t="s">
        <v>1249</v>
      </c>
      <c r="U8" s="188" t="s">
        <v>1250</v>
      </c>
      <c r="V8" s="185" t="s">
        <v>1251</v>
      </c>
      <c r="W8" s="186" t="s">
        <v>729</v>
      </c>
      <c r="X8" s="187" t="s">
        <v>1252</v>
      </c>
      <c r="Y8" s="187" t="s">
        <v>1253</v>
      </c>
      <c r="Z8" s="188" t="s">
        <v>1254</v>
      </c>
      <c r="AA8" s="185" t="s">
        <v>1255</v>
      </c>
      <c r="AB8" s="186" t="s">
        <v>732</v>
      </c>
      <c r="AC8" s="187" t="s">
        <v>1256</v>
      </c>
      <c r="AD8" s="187" t="s">
        <v>1257</v>
      </c>
      <c r="AE8" s="188" t="s">
        <v>1258</v>
      </c>
      <c r="AF8" s="185" t="s">
        <v>1259</v>
      </c>
      <c r="AG8" s="186" t="s">
        <v>735</v>
      </c>
      <c r="AH8" s="187" t="s">
        <v>1260</v>
      </c>
      <c r="AI8" s="187" t="s">
        <v>1261</v>
      </c>
      <c r="AJ8" s="188" t="s">
        <v>1262</v>
      </c>
    </row>
    <row r="9" customFormat="false" ht="63.75" hidden="false" customHeight="false" outlineLevel="0" collapsed="false">
      <c r="B9" s="13" t="s">
        <v>26</v>
      </c>
      <c r="C9" s="13"/>
      <c r="D9" s="13" t="s">
        <v>27</v>
      </c>
      <c r="E9" s="13"/>
      <c r="F9" s="189"/>
      <c r="G9" s="190"/>
      <c r="H9" s="191"/>
      <c r="I9" s="191"/>
      <c r="J9" s="191"/>
      <c r="K9" s="192"/>
      <c r="L9" s="190"/>
      <c r="M9" s="191"/>
      <c r="N9" s="191"/>
      <c r="O9" s="191"/>
      <c r="P9" s="192"/>
      <c r="Q9" s="190"/>
      <c r="R9" s="191"/>
      <c r="S9" s="191"/>
      <c r="T9" s="191"/>
      <c r="U9" s="192"/>
      <c r="V9" s="193"/>
      <c r="W9" s="194"/>
      <c r="X9" s="191"/>
      <c r="Y9" s="191"/>
      <c r="Z9" s="192"/>
      <c r="AA9" s="190"/>
      <c r="AB9" s="191"/>
      <c r="AC9" s="191"/>
      <c r="AD9" s="191"/>
      <c r="AE9" s="192"/>
      <c r="AF9" s="190"/>
      <c r="AG9" s="191"/>
      <c r="AH9" s="191"/>
      <c r="AI9" s="191"/>
      <c r="AJ9" s="192" t="s">
        <v>306</v>
      </c>
      <c r="AK9" s="1"/>
    </row>
    <row r="10" customFormat="false" ht="191.25" hidden="false" customHeight="true" outlineLevel="0" collapsed="false">
      <c r="B10" s="15" t="s">
        <v>28</v>
      </c>
      <c r="C10" s="15"/>
      <c r="D10" s="15" t="s">
        <v>29</v>
      </c>
      <c r="E10" s="15"/>
      <c r="F10" s="195"/>
      <c r="G10" s="196"/>
      <c r="H10" s="15"/>
      <c r="I10" s="15"/>
      <c r="J10" s="15"/>
      <c r="K10" s="197"/>
      <c r="L10" s="196"/>
      <c r="M10" s="15"/>
      <c r="N10" s="15"/>
      <c r="O10" s="15"/>
      <c r="P10" s="197"/>
      <c r="Q10" s="196"/>
      <c r="R10" s="15"/>
      <c r="S10" s="15"/>
      <c r="T10" s="15"/>
      <c r="U10" s="197"/>
      <c r="V10" s="196"/>
      <c r="W10" s="15"/>
      <c r="X10" s="15"/>
      <c r="Y10" s="15"/>
      <c r="Z10" s="197"/>
      <c r="AA10" s="196"/>
      <c r="AB10" s="15"/>
      <c r="AC10" s="15"/>
      <c r="AD10" s="15"/>
      <c r="AE10" s="197"/>
      <c r="AF10" s="196"/>
      <c r="AG10" s="15"/>
      <c r="AH10" s="15"/>
      <c r="AI10" s="15"/>
      <c r="AJ10" s="197"/>
      <c r="AK10" s="1"/>
    </row>
    <row r="11" customFormat="false" ht="127.5" hidden="false" customHeight="true" outlineLevel="0" collapsed="false">
      <c r="B11" s="16" t="s">
        <v>30</v>
      </c>
      <c r="C11" s="17"/>
      <c r="D11" s="17" t="s">
        <v>31</v>
      </c>
      <c r="E11" s="16"/>
      <c r="F11" s="198"/>
      <c r="G11" s="199"/>
      <c r="H11" s="17"/>
      <c r="I11" s="16"/>
      <c r="J11" s="16"/>
      <c r="K11" s="200"/>
      <c r="L11" s="199"/>
      <c r="M11" s="17"/>
      <c r="N11" s="17"/>
      <c r="O11" s="17"/>
      <c r="P11" s="201"/>
      <c r="Q11" s="202"/>
      <c r="R11" s="17"/>
      <c r="S11" s="17"/>
      <c r="T11" s="17"/>
      <c r="U11" s="201"/>
      <c r="V11" s="199"/>
      <c r="W11" s="16"/>
      <c r="X11" s="17"/>
      <c r="Y11" s="17"/>
      <c r="Z11" s="201"/>
      <c r="AA11" s="199"/>
      <c r="AB11" s="17"/>
      <c r="AC11" s="16"/>
      <c r="AD11" s="16"/>
      <c r="AE11" s="200"/>
      <c r="AF11" s="199"/>
      <c r="AG11" s="17"/>
      <c r="AH11" s="17"/>
      <c r="AI11" s="17"/>
      <c r="AJ11" s="201"/>
      <c r="AK11" s="1"/>
    </row>
    <row r="12" customFormat="false" ht="56.25" hidden="false" customHeight="true" outlineLevel="0" collapsed="false">
      <c r="B12" s="18" t="s">
        <v>32</v>
      </c>
      <c r="C12" s="18"/>
      <c r="D12" s="75" t="s">
        <v>33</v>
      </c>
      <c r="E12" s="18"/>
      <c r="F12" s="203"/>
      <c r="G12" s="204"/>
      <c r="H12" s="18"/>
      <c r="I12" s="18"/>
      <c r="J12" s="18"/>
      <c r="K12" s="205"/>
      <c r="L12" s="204"/>
      <c r="M12" s="18"/>
      <c r="N12" s="18"/>
      <c r="O12" s="18"/>
      <c r="P12" s="205"/>
      <c r="Q12" s="204"/>
      <c r="R12" s="18"/>
      <c r="S12" s="18"/>
      <c r="T12" s="18"/>
      <c r="U12" s="205"/>
      <c r="V12" s="204"/>
      <c r="W12" s="18"/>
      <c r="X12" s="18"/>
      <c r="Y12" s="18"/>
      <c r="Z12" s="205"/>
      <c r="AA12" s="204"/>
      <c r="AB12" s="18"/>
      <c r="AC12" s="18"/>
      <c r="AD12" s="18"/>
      <c r="AE12" s="205"/>
      <c r="AF12" s="204"/>
      <c r="AG12" s="18"/>
      <c r="AH12" s="18"/>
      <c r="AI12" s="18"/>
      <c r="AJ12" s="205"/>
      <c r="AK12" s="1"/>
    </row>
    <row r="13" customFormat="false" ht="93" hidden="false" customHeight="true" outlineLevel="0" collapsed="false">
      <c r="B13" s="32" t="str">
        <f aca="false">'1 lentelė'!$B13</f>
        <v>1.1.1.1.1</v>
      </c>
      <c r="C13" s="32" t="str">
        <f aca="false">'1 lentelė'!$C13</f>
        <v>R099905-342900-1101</v>
      </c>
      <c r="D13" s="32" t="str">
        <f aca="false">'1 lentelė'!$D13</f>
        <v>Anykščių miesto viešųjų erdvių sistemos pertvarkymas (I etapas)</v>
      </c>
      <c r="E13" s="22" t="s">
        <v>42</v>
      </c>
      <c r="F13" s="206" t="s">
        <v>1263</v>
      </c>
      <c r="G13" s="207" t="str">
        <f aca="false">'2 lentelė'!$E13</f>
        <v>P.B.238</v>
      </c>
      <c r="H13" s="24" t="str">
        <f aca="false">'2 lentelė'!$F13</f>
        <v>Sukurtos arba atnaujintos atviros erdvės miestų vietovėse, m2 </v>
      </c>
      <c r="I13" s="24" t="n">
        <f aca="false">'2 lentelė'!$G13</f>
        <v>6826.23</v>
      </c>
      <c r="J13" s="25" t="s">
        <v>1264</v>
      </c>
      <c r="K13" s="208" t="n">
        <v>0</v>
      </c>
      <c r="L13" s="207" t="str">
        <f aca="false">'2 lentelė'!$H13</f>
        <v>P.B.239</v>
      </c>
      <c r="M13" s="24" t="str">
        <f aca="false">'2 lentelė'!$I13</f>
        <v>Pastatyti arba atnaujinti viešieji arba komerciniai pastatai miestų vietovėse, m2 </v>
      </c>
      <c r="N13" s="24" t="n">
        <f aca="false">'2 lentelė'!$J13</f>
        <v>844.65</v>
      </c>
      <c r="O13" s="25" t="s">
        <v>1265</v>
      </c>
      <c r="P13" s="208" t="n">
        <v>0</v>
      </c>
      <c r="Q13" s="209"/>
      <c r="R13" s="22"/>
      <c r="S13" s="22"/>
      <c r="T13" s="22"/>
      <c r="U13" s="210"/>
      <c r="V13" s="211"/>
      <c r="W13" s="34"/>
      <c r="X13" s="22"/>
      <c r="Y13" s="22"/>
      <c r="Z13" s="210"/>
      <c r="AA13" s="212"/>
      <c r="AB13" s="77"/>
      <c r="AC13" s="77"/>
      <c r="AD13" s="77"/>
      <c r="AE13" s="213"/>
      <c r="AF13" s="212"/>
      <c r="AG13" s="77"/>
      <c r="AH13" s="77"/>
      <c r="AI13" s="77"/>
      <c r="AJ13" s="213"/>
      <c r="AK13" s="1"/>
    </row>
    <row r="14" customFormat="false" ht="69.75" hidden="false" customHeight="true" outlineLevel="0" collapsed="false">
      <c r="B14" s="32" t="str">
        <f aca="false">'1 lentelė'!$B14</f>
        <v>1.1.1.1.2</v>
      </c>
      <c r="C14" s="32" t="str">
        <f aca="false">'1 lentelė'!$C14</f>
        <v>R099905-280000-1102</v>
      </c>
      <c r="D14" s="32" t="str">
        <f aca="false">'1 lentelė'!$D14</f>
        <v>Anykščių miesto viešųjų erdvių sistemos pertvarkymas (II etapas) </v>
      </c>
      <c r="E14" s="22" t="s">
        <v>42</v>
      </c>
      <c r="F14" s="206" t="s">
        <v>1142</v>
      </c>
      <c r="G14" s="207" t="str">
        <f aca="false">'2 lentelė'!$E14</f>
        <v>P.B.238</v>
      </c>
      <c r="H14" s="24" t="str">
        <f aca="false">'2 lentelė'!$F14</f>
        <v>Sukurtos arba atnaujintos atviros erdvės miestų vietovėse, m2 </v>
      </c>
      <c r="I14" s="24" t="n">
        <f aca="false">'2 lentelė'!G14</f>
        <v>5766</v>
      </c>
      <c r="J14" s="24" t="n">
        <v>5766</v>
      </c>
      <c r="K14" s="208" t="n">
        <v>0</v>
      </c>
      <c r="L14" s="207"/>
      <c r="M14" s="24"/>
      <c r="N14" s="24"/>
      <c r="O14" s="24"/>
      <c r="P14" s="208"/>
      <c r="Q14" s="209"/>
      <c r="R14" s="22"/>
      <c r="S14" s="22"/>
      <c r="T14" s="22"/>
      <c r="U14" s="210"/>
      <c r="V14" s="211"/>
      <c r="W14" s="34"/>
      <c r="X14" s="22"/>
      <c r="Y14" s="22"/>
      <c r="Z14" s="210"/>
      <c r="AA14" s="212"/>
      <c r="AB14" s="77"/>
      <c r="AC14" s="77"/>
      <c r="AD14" s="77"/>
      <c r="AE14" s="213"/>
      <c r="AF14" s="212"/>
      <c r="AG14" s="77"/>
      <c r="AH14" s="77"/>
      <c r="AI14" s="83"/>
      <c r="AJ14" s="214"/>
      <c r="AK14" s="1"/>
    </row>
    <row r="15" customFormat="false" ht="84" hidden="false" customHeight="true" outlineLevel="0" collapsed="false">
      <c r="B15" s="32" t="str">
        <f aca="false">'1 lentelė'!$B15</f>
        <v>1.1.1.1.3</v>
      </c>
      <c r="C15" s="32" t="str">
        <f aca="false">'1 lentelė'!$C15</f>
        <v>R099905-320000-1103</v>
      </c>
      <c r="D15" s="32" t="str">
        <f aca="false">'1 lentelė'!$D15</f>
        <v>Bendruomeninės aktyvaus laisvalaikio infrastruktūros įrengimas Anykščių mieste  </v>
      </c>
      <c r="E15" s="24" t="s">
        <v>42</v>
      </c>
      <c r="F15" s="206" t="s">
        <v>1140</v>
      </c>
      <c r="G15" s="207" t="str">
        <f aca="false">'2 lentelė'!$E15</f>
        <v>P.B.238</v>
      </c>
      <c r="H15" s="24" t="str">
        <f aca="false">'2 lentelė'!$F15</f>
        <v>Sukurtos arba atnaujintos atviros erdvės miestų vietovėse, m2 </v>
      </c>
      <c r="I15" s="24" t="n">
        <f aca="false">'2 lentelė'!G15</f>
        <v>98827</v>
      </c>
      <c r="J15" s="25" t="n">
        <v>98869</v>
      </c>
      <c r="K15" s="25" t="n">
        <v>98827</v>
      </c>
      <c r="L15" s="207"/>
      <c r="M15" s="24"/>
      <c r="N15" s="24"/>
      <c r="O15" s="24"/>
      <c r="P15" s="208"/>
      <c r="Q15" s="209"/>
      <c r="R15" s="22"/>
      <c r="S15" s="22"/>
      <c r="T15" s="22"/>
      <c r="U15" s="210"/>
      <c r="V15" s="211"/>
      <c r="W15" s="34"/>
      <c r="X15" s="22"/>
      <c r="Y15" s="22"/>
      <c r="Z15" s="210"/>
      <c r="AA15" s="212"/>
      <c r="AB15" s="77"/>
      <c r="AC15" s="77"/>
      <c r="AD15" s="77"/>
      <c r="AE15" s="213"/>
      <c r="AF15" s="212"/>
      <c r="AG15" s="77"/>
      <c r="AH15" s="77"/>
      <c r="AI15" s="83"/>
      <c r="AJ15" s="214"/>
      <c r="AK15" s="1"/>
    </row>
    <row r="16" customFormat="false" ht="71.25" hidden="false" customHeight="true" outlineLevel="0" collapsed="false">
      <c r="B16" s="32" t="str">
        <f aca="false">'1 lentelė'!$B16</f>
        <v>1.1.1.1.4   </v>
      </c>
      <c r="C16" s="32" t="str">
        <f aca="false">'1 lentelė'!$C16</f>
        <v>R099905-302804-1104</v>
      </c>
      <c r="D16" s="32" t="str">
        <f aca="false">'1 lentelė'!$D16</f>
        <v>Anykščių miesto viešųjų erdvių sistemos pertvarkymas (III etapas) </v>
      </c>
      <c r="E16" s="22" t="s">
        <v>16</v>
      </c>
      <c r="F16" s="206"/>
      <c r="G16" s="207" t="str">
        <f aca="false">'2 lentelė'!$E16</f>
        <v>P.B.238</v>
      </c>
      <c r="H16" s="24" t="str">
        <f aca="false">'2 lentelė'!$F16</f>
        <v>Sukurtos arba atnaujintos atviros erdvės miestų vietovėse, m2 </v>
      </c>
      <c r="I16" s="24" t="n">
        <f aca="false">'2 lentelė'!$G16</f>
        <v>22620.5</v>
      </c>
      <c r="J16" s="24" t="n">
        <v>0</v>
      </c>
      <c r="K16" s="208" t="n">
        <v>0</v>
      </c>
      <c r="L16" s="207"/>
      <c r="M16" s="24"/>
      <c r="N16" s="24"/>
      <c r="O16" s="24"/>
      <c r="P16" s="208"/>
      <c r="Q16" s="209"/>
      <c r="R16" s="22"/>
      <c r="S16" s="22"/>
      <c r="T16" s="22"/>
      <c r="U16" s="210"/>
      <c r="V16" s="211"/>
      <c r="W16" s="34"/>
      <c r="X16" s="22"/>
      <c r="Y16" s="22"/>
      <c r="Z16" s="210"/>
      <c r="AA16" s="212"/>
      <c r="AB16" s="77"/>
      <c r="AC16" s="77"/>
      <c r="AD16" s="77"/>
      <c r="AE16" s="213"/>
      <c r="AF16" s="212"/>
      <c r="AG16" s="77"/>
      <c r="AH16" s="77"/>
      <c r="AI16" s="83"/>
      <c r="AJ16" s="215"/>
      <c r="AK16" s="1"/>
    </row>
    <row r="17" customFormat="false" ht="112.5" hidden="false" customHeight="true" outlineLevel="0" collapsed="false">
      <c r="B17" s="32" t="str">
        <f aca="false">'1 lentelė'!$B17</f>
        <v>1.1.1.1.5</v>
      </c>
      <c r="C17" s="32" t="str">
        <f aca="false">'1 lentelė'!$C17</f>
        <v>R099905-290000-1105</v>
      </c>
      <c r="D17" s="32" t="str">
        <f aca="false">'1 lentelė'!$D17</f>
        <v>Molėtų miesto Ąžuolų ir Kreivosios gatvių teritorijų išnaudojimas įrengiant universalią daugiafunkcinę aikštę</v>
      </c>
      <c r="E17" s="22" t="s">
        <v>42</v>
      </c>
      <c r="F17" s="206" t="s">
        <v>1136</v>
      </c>
      <c r="G17" s="207" t="str">
        <f aca="false">'2 lentelė'!$E17</f>
        <v>P.B.238</v>
      </c>
      <c r="H17" s="24" t="str">
        <f aca="false">'2 lentelė'!$F17</f>
        <v>Sukurtos arba atnaujintos atviros erdvės miestų vietovėse, m2</v>
      </c>
      <c r="I17" s="24" t="n">
        <f aca="false">'2 lentelė'!G17</f>
        <v>78609</v>
      </c>
      <c r="J17" s="24" t="n">
        <v>101439</v>
      </c>
      <c r="K17" s="24" t="n">
        <v>78609</v>
      </c>
      <c r="L17" s="207"/>
      <c r="M17" s="24"/>
      <c r="N17" s="24"/>
      <c r="O17" s="24"/>
      <c r="P17" s="208"/>
      <c r="Q17" s="209"/>
      <c r="R17" s="22"/>
      <c r="S17" s="22"/>
      <c r="T17" s="22"/>
      <c r="U17" s="210"/>
      <c r="V17" s="211"/>
      <c r="W17" s="34"/>
      <c r="X17" s="22"/>
      <c r="Y17" s="22"/>
      <c r="Z17" s="210"/>
      <c r="AA17" s="212"/>
      <c r="AB17" s="77"/>
      <c r="AC17" s="77"/>
      <c r="AD17" s="77"/>
      <c r="AE17" s="213"/>
      <c r="AF17" s="212"/>
      <c r="AG17" s="77"/>
      <c r="AH17" s="77"/>
      <c r="AI17" s="83"/>
      <c r="AJ17" s="214"/>
      <c r="AK17" s="1"/>
    </row>
    <row r="18" customFormat="false" ht="67.5" hidden="false" customHeight="true" outlineLevel="0" collapsed="false">
      <c r="B18" s="32" t="str">
        <f aca="false">'1 lentelė'!$B18</f>
        <v>1.1.1.1.6</v>
      </c>
      <c r="C18" s="32" t="str">
        <f aca="false">'1 lentelė'!$C18</f>
        <v>R099905-302900-1106</v>
      </c>
      <c r="D18" s="32" t="str">
        <f aca="false">'1 lentelė'!$D18</f>
        <v>Molėtų miesto centrinės dalies kompleksinis sutvarkymas (II etapas)</v>
      </c>
      <c r="E18" s="24" t="s">
        <v>42</v>
      </c>
      <c r="F18" s="206" t="s">
        <v>1266</v>
      </c>
      <c r="G18" s="207" t="str">
        <f aca="false">'2 lentelė'!$E18</f>
        <v>P.B.238</v>
      </c>
      <c r="H18" s="24" t="str">
        <f aca="false">'2 lentelė'!$F18</f>
        <v>Sukurtos arba atnaujintos atviros erdvės miestų vietovėse, m2</v>
      </c>
      <c r="I18" s="24" t="n">
        <f aca="false">'2 lentelė'!$G18</f>
        <v>4426.5</v>
      </c>
      <c r="J18" s="24" t="n">
        <v>4426.5</v>
      </c>
      <c r="K18" s="208" t="n">
        <v>0</v>
      </c>
      <c r="L18" s="207"/>
      <c r="M18" s="24"/>
      <c r="N18" s="24"/>
      <c r="O18" s="24"/>
      <c r="P18" s="208"/>
      <c r="Q18" s="209"/>
      <c r="R18" s="22"/>
      <c r="S18" s="22"/>
      <c r="T18" s="22"/>
      <c r="U18" s="210"/>
      <c r="V18" s="211"/>
      <c r="W18" s="34"/>
      <c r="X18" s="22"/>
      <c r="Y18" s="22"/>
      <c r="Z18" s="210"/>
      <c r="AA18" s="212"/>
      <c r="AB18" s="77"/>
      <c r="AC18" s="77"/>
      <c r="AD18" s="77"/>
      <c r="AE18" s="213"/>
      <c r="AF18" s="212"/>
      <c r="AG18" s="77"/>
      <c r="AH18" s="77"/>
      <c r="AI18" s="83"/>
      <c r="AJ18" s="214"/>
      <c r="AK18" s="1"/>
    </row>
    <row r="19" customFormat="false" ht="76.5" hidden="false" customHeight="true" outlineLevel="0" collapsed="false">
      <c r="B19" s="32" t="str">
        <f aca="false">'1 lentelė'!$B19</f>
        <v>1.1.1.1.7</v>
      </c>
      <c r="C19" s="32" t="str">
        <f aca="false">'1 lentelė'!$C19</f>
        <v>R099905-293400-1107</v>
      </c>
      <c r="D19" s="32" t="str">
        <f aca="false">'1 lentelė'!$D19</f>
        <v>Prekybos ir paslaugų pasažo įrengimas D. Bukonto gatvėje Zarasų mieste</v>
      </c>
      <c r="E19" s="24" t="s">
        <v>16</v>
      </c>
      <c r="F19" s="206"/>
      <c r="G19" s="207" t="str">
        <f aca="false">'2 lentelė'!$E19</f>
        <v>P.B.238</v>
      </c>
      <c r="H19" s="24" t="str">
        <f aca="false">'2 lentelė'!$F19</f>
        <v>Sukurtos arba atnaujintos atviros erdvės miestų vietovėse, m2 </v>
      </c>
      <c r="I19" s="24" t="n">
        <f aca="false">'2 lentelė'!$G19</f>
        <v>1230</v>
      </c>
      <c r="J19" s="24" t="n">
        <v>0</v>
      </c>
      <c r="K19" s="208" t="n">
        <v>0</v>
      </c>
      <c r="L19" s="207" t="str">
        <f aca="false">'2 lentelė'!$H19</f>
        <v>P.B.239</v>
      </c>
      <c r="M19" s="24" t="str">
        <f aca="false">'2 lentelė'!$I19</f>
        <v>Pastatyti arba atnaujinti viešieji arba komerciniai pastatai miestų vietovėse, m2 </v>
      </c>
      <c r="N19" s="24" t="n">
        <f aca="false">'2 lentelė'!$J19</f>
        <v>325</v>
      </c>
      <c r="O19" s="24" t="n">
        <v>0</v>
      </c>
      <c r="P19" s="208" t="n">
        <v>0</v>
      </c>
      <c r="Q19" s="209"/>
      <c r="R19" s="22"/>
      <c r="S19" s="22"/>
      <c r="T19" s="24"/>
      <c r="U19" s="208"/>
      <c r="V19" s="211"/>
      <c r="W19" s="34"/>
      <c r="X19" s="22"/>
      <c r="Y19" s="24"/>
      <c r="Z19" s="208"/>
      <c r="AA19" s="212"/>
      <c r="AB19" s="77"/>
      <c r="AC19" s="77"/>
      <c r="AD19" s="79"/>
      <c r="AE19" s="216"/>
      <c r="AF19" s="212"/>
      <c r="AG19" s="77"/>
      <c r="AH19" s="77"/>
      <c r="AI19" s="96"/>
      <c r="AJ19" s="217"/>
      <c r="AK19" s="26"/>
    </row>
    <row r="20" customFormat="false" ht="145.5" hidden="false" customHeight="true" outlineLevel="0" collapsed="false">
      <c r="B20" s="32" t="str">
        <f aca="false">'1 lentelė'!$B20</f>
        <v>1.1.1.1.8 </v>
      </c>
      <c r="C20" s="32" t="str">
        <f aca="false">'1 lentelė'!$C20</f>
        <v>R099905-290000-1108</v>
      </c>
      <c r="D20" s="32" t="str">
        <f aca="false">'1 lentelė'!$D20</f>
        <v>Zarasų miesto viešųjų erdvių kompleksinis sutvarkymas teritorijoje tarp Dariaus ir Girėno g. bei Šiaulių g. ir dviejuose daugiabučių kiemuose P. Širvio gatvėje </v>
      </c>
      <c r="E20" s="24" t="s">
        <v>42</v>
      </c>
      <c r="F20" s="206" t="s">
        <v>1148</v>
      </c>
      <c r="G20" s="207" t="str">
        <f aca="false">'2 lentelė'!$E20</f>
        <v>P.B.238</v>
      </c>
      <c r="H20" s="24" t="str">
        <f aca="false">'2 lentelė'!$F20</f>
        <v>Sukurtos arba atnaujintos atviros erdvės miestų vietovėse, m2 </v>
      </c>
      <c r="I20" s="24" t="n">
        <f aca="false">'2 lentelė'!$G20</f>
        <v>18321</v>
      </c>
      <c r="J20" s="24" t="n">
        <v>18321</v>
      </c>
      <c r="K20" s="208" t="n">
        <v>0</v>
      </c>
      <c r="L20" s="207"/>
      <c r="M20" s="24"/>
      <c r="N20" s="24"/>
      <c r="O20" s="24"/>
      <c r="P20" s="208"/>
      <c r="Q20" s="209"/>
      <c r="R20" s="22"/>
      <c r="S20" s="22"/>
      <c r="T20" s="24"/>
      <c r="U20" s="208"/>
      <c r="V20" s="211"/>
      <c r="W20" s="34"/>
      <c r="X20" s="22"/>
      <c r="Y20" s="24"/>
      <c r="Z20" s="208"/>
      <c r="AA20" s="212"/>
      <c r="AB20" s="77"/>
      <c r="AC20" s="77"/>
      <c r="AD20" s="79"/>
      <c r="AE20" s="216"/>
      <c r="AF20" s="212"/>
      <c r="AG20" s="77"/>
      <c r="AH20" s="77"/>
      <c r="AI20" s="96"/>
      <c r="AJ20" s="217"/>
      <c r="AK20" s="26"/>
    </row>
    <row r="21" customFormat="false" ht="69" hidden="false" customHeight="true" outlineLevel="0" collapsed="false">
      <c r="B21" s="32" t="str">
        <f aca="false">'1 lentelė'!$B21</f>
        <v>1.1.1.1.9</v>
      </c>
      <c r="C21" s="32" t="str">
        <f aca="false">'1 lentelė'!$C21</f>
        <v>R099905-290000-1119</v>
      </c>
      <c r="D21" s="32" t="str">
        <f aca="false">'1 lentelė'!$D21</f>
        <v>Molėtų miesto centrinės dalies kompleksinis sutvarkymas (I etapas) </v>
      </c>
      <c r="E21" s="24" t="s">
        <v>42</v>
      </c>
      <c r="F21" s="206" t="s">
        <v>1150</v>
      </c>
      <c r="G21" s="207" t="str">
        <f aca="false">'2 lentelė'!$E21</f>
        <v>P.B.238</v>
      </c>
      <c r="H21" s="24" t="str">
        <f aca="false">'2 lentelė'!$F21</f>
        <v>Sukurtos arba atnaujintos atviros erdvės miestų vietovėse, m2</v>
      </c>
      <c r="I21" s="24" t="n">
        <f aca="false">'2 lentelė'!$G21</f>
        <v>8081.1</v>
      </c>
      <c r="J21" s="24" t="n">
        <v>8081.1</v>
      </c>
      <c r="K21" s="208" t="n">
        <v>0</v>
      </c>
      <c r="L21" s="207"/>
      <c r="M21" s="24"/>
      <c r="N21" s="24"/>
      <c r="O21" s="24"/>
      <c r="P21" s="208"/>
      <c r="Q21" s="209"/>
      <c r="R21" s="22"/>
      <c r="S21" s="22"/>
      <c r="T21" s="24"/>
      <c r="U21" s="208"/>
      <c r="V21" s="211"/>
      <c r="W21" s="34"/>
      <c r="X21" s="22"/>
      <c r="Y21" s="24"/>
      <c r="Z21" s="208"/>
      <c r="AA21" s="212"/>
      <c r="AB21" s="77"/>
      <c r="AC21" s="77"/>
      <c r="AD21" s="79"/>
      <c r="AE21" s="216"/>
      <c r="AF21" s="212"/>
      <c r="AG21" s="77"/>
      <c r="AH21" s="77"/>
      <c r="AI21" s="96"/>
      <c r="AJ21" s="217"/>
      <c r="AK21" s="26"/>
    </row>
    <row r="22" customFormat="false" ht="69" hidden="false" customHeight="true" outlineLevel="0" collapsed="false">
      <c r="B22" s="32" t="str">
        <f aca="false">'1 lentelė'!$B22</f>
        <v>1.1.1.1.10 </v>
      </c>
      <c r="C22" s="32" t="str">
        <f aca="false">'1 lentelė'!$C22</f>
        <v>R099905-282900-1110</v>
      </c>
      <c r="D22" s="32" t="str">
        <f aca="false">'1 lentelė'!$D22</f>
        <v>Viešųjų erdvių Zarasų miesto Didžiojoje saloje sutvarkymas </v>
      </c>
      <c r="E22" s="24" t="s">
        <v>16</v>
      </c>
      <c r="F22" s="206" t="s">
        <v>1146</v>
      </c>
      <c r="G22" s="207" t="str">
        <f aca="false">'2 lentelė'!$E22</f>
        <v>P.B.238</v>
      </c>
      <c r="H22" s="24" t="str">
        <f aca="false">'2 lentelė'!$F22</f>
        <v>Sukurtos arba atnaujintos atviros erdvės miestų vietovėse, m2 </v>
      </c>
      <c r="I22" s="24" t="n">
        <f aca="false">'2 lentelė'!$G22</f>
        <v>331458</v>
      </c>
      <c r="J22" s="24" t="n">
        <v>331458</v>
      </c>
      <c r="K22" s="208" t="n">
        <v>0</v>
      </c>
      <c r="L22" s="207"/>
      <c r="M22" s="24"/>
      <c r="N22" s="24"/>
      <c r="O22" s="24"/>
      <c r="P22" s="208"/>
      <c r="Q22" s="209"/>
      <c r="R22" s="22"/>
      <c r="S22" s="22"/>
      <c r="T22" s="24"/>
      <c r="U22" s="208"/>
      <c r="V22" s="211"/>
      <c r="W22" s="34"/>
      <c r="X22" s="22"/>
      <c r="Y22" s="24"/>
      <c r="Z22" s="208"/>
      <c r="AA22" s="212"/>
      <c r="AB22" s="77"/>
      <c r="AC22" s="77"/>
      <c r="AD22" s="79"/>
      <c r="AE22" s="216"/>
      <c r="AF22" s="212"/>
      <c r="AG22" s="77"/>
      <c r="AH22" s="77"/>
      <c r="AI22" s="96"/>
      <c r="AJ22" s="217"/>
      <c r="AK22" s="26"/>
    </row>
    <row r="23" customFormat="false" ht="90" hidden="false" customHeight="true" outlineLevel="0" collapsed="false">
      <c r="B23" s="32" t="str">
        <f aca="false">'1 lentelė'!$B23</f>
        <v>1.1.1.1.11 </v>
      </c>
      <c r="C23" s="32" t="str">
        <f aca="false">'1 lentelė'!$C23</f>
        <v>R099905-282900-1111</v>
      </c>
      <c r="D23" s="32" t="str">
        <f aca="false">'1 lentelė'!$D23</f>
        <v>Viešųjų erdvių prie Zarasaičio ežero sutvarkymas ir aktyvaus poilsio infrastruktūros įrengimas </v>
      </c>
      <c r="E23" s="24" t="s">
        <v>16</v>
      </c>
      <c r="F23" s="206"/>
      <c r="G23" s="207" t="str">
        <f aca="false">'2 lentelė'!$E23</f>
        <v>P.B.238</v>
      </c>
      <c r="H23" s="24" t="str">
        <f aca="false">'2 lentelė'!$F23</f>
        <v>Sukurtos arba atnaujintos atviros erdvės miestų vietovėse, m2 </v>
      </c>
      <c r="I23" s="24" t="n">
        <f aca="false">'2 lentelė'!$G23</f>
        <v>46848</v>
      </c>
      <c r="J23" s="24" t="n">
        <v>0</v>
      </c>
      <c r="K23" s="208" t="n">
        <v>0</v>
      </c>
      <c r="L23" s="207"/>
      <c r="M23" s="24"/>
      <c r="N23" s="24"/>
      <c r="O23" s="24"/>
      <c r="P23" s="208"/>
      <c r="Q23" s="209"/>
      <c r="R23" s="22"/>
      <c r="S23" s="22"/>
      <c r="T23" s="24"/>
      <c r="U23" s="208"/>
      <c r="V23" s="211"/>
      <c r="W23" s="34"/>
      <c r="X23" s="22"/>
      <c r="Y23" s="24"/>
      <c r="Z23" s="208"/>
      <c r="AA23" s="212"/>
      <c r="AB23" s="77"/>
      <c r="AC23" s="77"/>
      <c r="AD23" s="79"/>
      <c r="AE23" s="216"/>
      <c r="AF23" s="212"/>
      <c r="AG23" s="77"/>
      <c r="AH23" s="77"/>
      <c r="AI23" s="96"/>
      <c r="AJ23" s="217"/>
      <c r="AK23" s="26"/>
    </row>
    <row r="24" customFormat="false" ht="76.5" hidden="false" customHeight="false" outlineLevel="0" collapsed="false">
      <c r="B24" s="32" t="str">
        <f aca="false">'1 lentelė'!$B24</f>
        <v>1.1.1.1.12</v>
      </c>
      <c r="C24" s="32" t="str">
        <f aca="false">'1 lentelė'!$C24</f>
        <v>R099905-281900-1112</v>
      </c>
      <c r="D24" s="32" t="str">
        <f aca="false">'1 lentelė'!$D24</f>
        <v>Viešosios aktyvaus laisvalaikio infrastruktūros plėtra Molėtų mieste, II etapas </v>
      </c>
      <c r="E24" s="24" t="s">
        <v>42</v>
      </c>
      <c r="F24" s="206" t="s">
        <v>1138</v>
      </c>
      <c r="G24" s="207" t="str">
        <f aca="false">'2 lentelė'!$E24</f>
        <v>P.B.238</v>
      </c>
      <c r="H24" s="24" t="str">
        <f aca="false">'2 lentelė'!$F24</f>
        <v>Sukurtos arba atnaujintos atviros erdvės miestų vietovėse, m2</v>
      </c>
      <c r="I24" s="24" t="n">
        <f aca="false">'2 lentelė'!$G24</f>
        <v>58654</v>
      </c>
      <c r="J24" s="24" t="n">
        <v>58654</v>
      </c>
      <c r="K24" s="208" t="n">
        <v>58654</v>
      </c>
      <c r="L24" s="207"/>
      <c r="M24" s="24"/>
      <c r="N24" s="24"/>
      <c r="O24" s="24"/>
      <c r="P24" s="208"/>
      <c r="Q24" s="209"/>
      <c r="R24" s="22"/>
      <c r="S24" s="22"/>
      <c r="T24" s="22"/>
      <c r="U24" s="210"/>
      <c r="V24" s="211"/>
      <c r="W24" s="34"/>
      <c r="X24" s="22"/>
      <c r="Y24" s="22"/>
      <c r="Z24" s="210"/>
      <c r="AA24" s="212"/>
      <c r="AB24" s="77"/>
      <c r="AC24" s="77"/>
      <c r="AD24" s="77"/>
      <c r="AE24" s="213"/>
      <c r="AF24" s="212"/>
      <c r="AG24" s="77"/>
      <c r="AH24" s="77"/>
      <c r="AI24" s="83"/>
      <c r="AJ24" s="214"/>
      <c r="AK24" s="1"/>
    </row>
    <row r="25" customFormat="false" ht="93.75" hidden="false" customHeight="true" outlineLevel="0" collapsed="false">
      <c r="B25" s="32" t="str">
        <f aca="false">'1 lentelė'!$B25</f>
        <v>1.1.1.1.13</v>
      </c>
      <c r="C25" s="32" t="str">
        <f aca="false">'1 lentelė'!$C25</f>
        <v>R099905-302900-1113</v>
      </c>
      <c r="D25" s="32" t="str">
        <f aca="false">'1 lentelė'!$D25</f>
        <v>Molėtų miesto J. Janonio g. gyvenamojo kvartalo viešosios infrastruktūros sutvarkymas </v>
      </c>
      <c r="E25" s="24" t="s">
        <v>42</v>
      </c>
      <c r="F25" s="206" t="s">
        <v>1152</v>
      </c>
      <c r="G25" s="207" t="str">
        <f aca="false">'2 lentelė'!$E25</f>
        <v>P.B.238</v>
      </c>
      <c r="H25" s="24" t="str">
        <f aca="false">'2 lentelė'!$F25</f>
        <v>Sukurtos arba atnaujintos atviros erdvės miestų vietovėse, m2</v>
      </c>
      <c r="I25" s="24" t="n">
        <f aca="false">'2 lentelė'!$G25</f>
        <v>5152.57</v>
      </c>
      <c r="J25" s="24" t="n">
        <v>5152.57</v>
      </c>
      <c r="K25" s="208" t="n">
        <v>0</v>
      </c>
      <c r="L25" s="207"/>
      <c r="M25" s="24"/>
      <c r="N25" s="24"/>
      <c r="O25" s="24"/>
      <c r="P25" s="208"/>
      <c r="Q25" s="209"/>
      <c r="R25" s="22"/>
      <c r="S25" s="22"/>
      <c r="T25" s="22"/>
      <c r="U25" s="210"/>
      <c r="V25" s="211"/>
      <c r="W25" s="34"/>
      <c r="X25" s="22"/>
      <c r="Y25" s="22"/>
      <c r="Z25" s="210"/>
      <c r="AA25" s="212"/>
      <c r="AB25" s="77"/>
      <c r="AC25" s="77"/>
      <c r="AD25" s="77"/>
      <c r="AE25" s="213"/>
      <c r="AF25" s="212"/>
      <c r="AG25" s="77"/>
      <c r="AH25" s="77"/>
      <c r="AI25" s="91"/>
      <c r="AJ25" s="218"/>
      <c r="AK25" s="1"/>
    </row>
    <row r="26" customFormat="false" ht="68.25" hidden="false" customHeight="true" outlineLevel="0" collapsed="false">
      <c r="B26" s="32" t="str">
        <f aca="false">'1 lentelė'!$B26</f>
        <v>1.1.1.1.14 </v>
      </c>
      <c r="C26" s="32" t="str">
        <f aca="false">'1 lentelė'!$C26</f>
        <v>R099905-243200-1114</v>
      </c>
      <c r="D26" s="32" t="str">
        <f aca="false">'1 lentelė'!$D26</f>
        <v>Zarasų Pauliaus Širvio progimnazijos sporto aikštyno įrengimas </v>
      </c>
      <c r="E26" s="22" t="s">
        <v>16</v>
      </c>
      <c r="F26" s="219" t="s">
        <v>1144</v>
      </c>
      <c r="G26" s="207" t="str">
        <f aca="false">'2 lentelė'!$E26</f>
        <v>P.B.238</v>
      </c>
      <c r="H26" s="24" t="str">
        <f aca="false">'2 lentelė'!$F26</f>
        <v>Sukurtos arba atnaujintos atviros erdvės miestų vietovėse, m2 </v>
      </c>
      <c r="I26" s="24" t="n">
        <f aca="false">'2 lentelė'!G26</f>
        <v>30387</v>
      </c>
      <c r="J26" s="24" t="n">
        <v>30387</v>
      </c>
      <c r="K26" s="208" t="n">
        <v>30387</v>
      </c>
      <c r="L26" s="207"/>
      <c r="M26" s="24"/>
      <c r="N26" s="24"/>
      <c r="O26" s="22"/>
      <c r="P26" s="210"/>
      <c r="Q26" s="209"/>
      <c r="R26" s="22"/>
      <c r="S26" s="22"/>
      <c r="T26" s="22"/>
      <c r="U26" s="210"/>
      <c r="V26" s="211"/>
      <c r="W26" s="220"/>
      <c r="X26" s="221"/>
      <c r="Y26" s="221"/>
      <c r="Z26" s="210"/>
      <c r="AA26" s="212"/>
      <c r="AB26" s="77"/>
      <c r="AC26" s="77"/>
      <c r="AD26" s="77"/>
      <c r="AE26" s="213"/>
      <c r="AF26" s="212"/>
      <c r="AG26" s="77"/>
      <c r="AH26" s="77"/>
      <c r="AI26" s="91"/>
      <c r="AJ26" s="218"/>
      <c r="AK26" s="1"/>
    </row>
    <row r="27" customFormat="false" ht="82.5" hidden="false" customHeight="true" outlineLevel="0" collapsed="false">
      <c r="B27" s="18" t="str">
        <f aca="false">'1 lentelė'!$B27</f>
        <v>1.1.1.2</v>
      </c>
      <c r="C27" s="18"/>
      <c r="D27" s="75" t="str">
        <f aca="false">'1 lentelė'!$D27</f>
        <v>Priemonė: Pereinamojo laikotarpio tikslinių teritorijų vystymas</v>
      </c>
      <c r="E27" s="18"/>
      <c r="F27" s="203"/>
      <c r="G27" s="18"/>
      <c r="H27" s="18"/>
      <c r="I27" s="18"/>
      <c r="J27" s="18"/>
      <c r="K27" s="18"/>
      <c r="L27" s="18"/>
      <c r="M27" s="18"/>
      <c r="N27" s="18"/>
      <c r="O27" s="18"/>
      <c r="P27" s="18"/>
      <c r="Q27" s="18"/>
      <c r="R27" s="18"/>
      <c r="S27" s="18"/>
      <c r="T27" s="18"/>
      <c r="U27" s="205"/>
      <c r="V27" s="203"/>
      <c r="W27" s="18"/>
      <c r="X27" s="18"/>
      <c r="Y27" s="18"/>
      <c r="Z27" s="222"/>
      <c r="AA27" s="203"/>
      <c r="AB27" s="18"/>
      <c r="AC27" s="18"/>
      <c r="AD27" s="18"/>
      <c r="AE27" s="222"/>
      <c r="AF27" s="203"/>
      <c r="AG27" s="18"/>
      <c r="AH27" s="18"/>
      <c r="AI27" s="18"/>
      <c r="AJ27" s="222"/>
      <c r="AK27" s="1"/>
    </row>
    <row r="28" customFormat="false" ht="70.5" hidden="false" customHeight="true" outlineLevel="0" collapsed="false">
      <c r="B28" s="32" t="str">
        <f aca="false">'1 lentelė'!$B28</f>
        <v>1.1.1.2.1</v>
      </c>
      <c r="C28" s="32" t="str">
        <f aca="false">'1 lentelė'!$C28</f>
        <v>R099903-300000-1115</v>
      </c>
      <c r="D28" s="32" t="str">
        <f aca="false">'1 lentelė'!$D28</f>
        <v>Daugiabučių namų kvartalų Ignalinos mieste kompleksinis sutvarkymas </v>
      </c>
      <c r="E28" s="22" t="s">
        <v>42</v>
      </c>
      <c r="F28" s="206" t="s">
        <v>1154</v>
      </c>
      <c r="G28" s="207" t="str">
        <f aca="false">'2 lentelė'!$E28</f>
        <v>P.B.238</v>
      </c>
      <c r="H28" s="24" t="str">
        <f aca="false">'2 lentelė'!$F28</f>
        <v>Sukurtos arba atnaujintos atviros erdvės miestų vietovėse</v>
      </c>
      <c r="I28" s="24" t="n">
        <f aca="false">'2 lentelė'!$G28</f>
        <v>8290.23</v>
      </c>
      <c r="J28" s="24" t="n">
        <v>6145</v>
      </c>
      <c r="K28" s="24" t="n">
        <v>8290.23</v>
      </c>
      <c r="L28" s="207"/>
      <c r="M28" s="24"/>
      <c r="N28" s="24"/>
      <c r="O28" s="22"/>
      <c r="P28" s="210"/>
      <c r="Q28" s="209"/>
      <c r="R28" s="22"/>
      <c r="S28" s="22"/>
      <c r="T28" s="34"/>
      <c r="U28" s="223"/>
      <c r="V28" s="211"/>
      <c r="W28" s="224"/>
      <c r="X28" s="106"/>
      <c r="Y28" s="106"/>
      <c r="Z28" s="210"/>
      <c r="AA28" s="212"/>
      <c r="AB28" s="77"/>
      <c r="AC28" s="77"/>
      <c r="AD28" s="77"/>
      <c r="AE28" s="213"/>
      <c r="AF28" s="212"/>
      <c r="AG28" s="77"/>
      <c r="AH28" s="77"/>
      <c r="AI28" s="91"/>
      <c r="AJ28" s="218"/>
      <c r="AK28" s="1"/>
    </row>
    <row r="29" customFormat="false" ht="109.5" hidden="false" customHeight="true" outlineLevel="0" collapsed="false">
      <c r="B29" s="32" t="str">
        <f aca="false">'1 lentelė'!$B29</f>
        <v>1.1.1.2.2</v>
      </c>
      <c r="C29" s="32" t="str">
        <f aca="false">'1 lentelė'!$C29</f>
        <v>R099902-310000-1116</v>
      </c>
      <c r="D29" s="32" t="str">
        <f aca="false">'1 lentelė'!$D29</f>
        <v>Apleistų/avarinių pastatų nugriovimas ir teritorijos valymas, regeneruojant buvusį karinį miestelį </v>
      </c>
      <c r="E29" s="22" t="s">
        <v>42</v>
      </c>
      <c r="F29" s="206" t="s">
        <v>1267</v>
      </c>
      <c r="G29" s="207" t="str">
        <f aca="false">'2 lentelė'!$E29</f>
        <v>P.B.238</v>
      </c>
      <c r="H29" s="24" t="str">
        <f aca="false">'2 lentelė'!$F29</f>
        <v>Sukurtos arba atnaujintos atviros erdvės miestų vietovėse</v>
      </c>
      <c r="I29" s="24" t="n">
        <f aca="false">'2 lentelė'!$G29</f>
        <v>88445</v>
      </c>
      <c r="J29" s="24" t="n">
        <v>88445</v>
      </c>
      <c r="K29" s="208" t="n">
        <v>0</v>
      </c>
      <c r="L29" s="207" t="str">
        <f aca="false">'2 lentelė'!$H29</f>
        <v>P.B.239</v>
      </c>
      <c r="M29" s="24" t="str">
        <f aca="false">'2 lentelė'!$I29</f>
        <v>Pastatyti arba atnaujinti viešieji arba komerciniai pastatai miesto vietovėje –m2;</v>
      </c>
      <c r="N29" s="24" t="n">
        <f aca="false">'2 lentelė'!$J29</f>
        <v>800</v>
      </c>
      <c r="O29" s="24" t="n">
        <v>800</v>
      </c>
      <c r="P29" s="208" t="n">
        <v>0</v>
      </c>
      <c r="Q29" s="209"/>
      <c r="R29" s="22"/>
      <c r="S29" s="22"/>
      <c r="T29" s="34"/>
      <c r="U29" s="223"/>
      <c r="V29" s="211"/>
      <c r="W29" s="34"/>
      <c r="X29" s="22"/>
      <c r="Y29" s="22"/>
      <c r="Z29" s="210"/>
      <c r="AA29" s="212"/>
      <c r="AB29" s="77"/>
      <c r="AC29" s="77"/>
      <c r="AD29" s="77"/>
      <c r="AE29" s="213"/>
      <c r="AF29" s="212"/>
      <c r="AG29" s="77"/>
      <c r="AH29" s="77"/>
      <c r="AI29" s="91"/>
      <c r="AJ29" s="218"/>
      <c r="AK29" s="1"/>
    </row>
    <row r="30" customFormat="false" ht="72.75" hidden="false" customHeight="true" outlineLevel="0" collapsed="false">
      <c r="B30" s="32" t="str">
        <f aca="false">'1 lentelė'!$B30</f>
        <v>1.1.1.2.3</v>
      </c>
      <c r="C30" s="32" t="str">
        <f aca="false">'1 lentelė'!$C30</f>
        <v>R099902-300000-1117</v>
      </c>
      <c r="D30" s="32" t="str">
        <f aca="false">'1 lentelė'!$D30</f>
        <v>Dauniškio daugiabučių namų kvartalo teritorijos sutvarkymas </v>
      </c>
      <c r="E30" s="22" t="s">
        <v>42</v>
      </c>
      <c r="F30" s="206" t="s">
        <v>1268</v>
      </c>
      <c r="G30" s="207" t="str">
        <f aca="false">'2 lentelė'!$E30</f>
        <v>P.B.238</v>
      </c>
      <c r="H30" s="24" t="str">
        <f aca="false">'2 lentelė'!$F30</f>
        <v>Sukurtos arba atnaujintos atviros erdvės miestų vietovėse, m2</v>
      </c>
      <c r="I30" s="24" t="n">
        <f aca="false">'2 lentelė'!$G30</f>
        <v>55516.7</v>
      </c>
      <c r="J30" s="24" t="n">
        <v>55471</v>
      </c>
      <c r="K30" s="208" t="n">
        <v>55516.7</v>
      </c>
      <c r="L30" s="207"/>
      <c r="M30" s="24"/>
      <c r="N30" s="24"/>
      <c r="O30" s="22"/>
      <c r="P30" s="210"/>
      <c r="Q30" s="209"/>
      <c r="R30" s="22"/>
      <c r="S30" s="22"/>
      <c r="T30" s="34"/>
      <c r="U30" s="223"/>
      <c r="V30" s="211"/>
      <c r="W30" s="34"/>
      <c r="X30" s="22"/>
      <c r="Y30" s="22"/>
      <c r="Z30" s="210"/>
      <c r="AA30" s="212"/>
      <c r="AB30" s="77"/>
      <c r="AC30" s="77"/>
      <c r="AD30" s="77"/>
      <c r="AE30" s="213"/>
      <c r="AF30" s="212"/>
      <c r="AG30" s="77"/>
      <c r="AH30" s="77"/>
      <c r="AI30" s="83"/>
      <c r="AJ30" s="214"/>
      <c r="AK30" s="1"/>
    </row>
    <row r="31" customFormat="false" ht="170.25" hidden="false" customHeight="true" outlineLevel="0" collapsed="false">
      <c r="B31" s="16" t="str">
        <f aca="false">'1 lentelė'!$B31</f>
        <v>1.1.2 </v>
      </c>
      <c r="C31" s="16"/>
      <c r="D31" s="17" t="str">
        <f aca="false">'1 lentelė'!$D31</f>
        <v>Uždavinys: Kompleksiškai atnaujinti 1-6 tūkst. gyventojų turinčių miestų (išskyrus savivaldybių centrus), miestelių ir kaimų bendruomeninę ir viešąją infrastruktūrą</v>
      </c>
      <c r="E31" s="16"/>
      <c r="F31" s="201"/>
      <c r="G31" s="16"/>
      <c r="H31" s="16"/>
      <c r="I31" s="16"/>
      <c r="J31" s="16"/>
      <c r="K31" s="201"/>
      <c r="L31" s="16"/>
      <c r="M31" s="16"/>
      <c r="N31" s="16"/>
      <c r="O31" s="16"/>
      <c r="P31" s="201"/>
      <c r="Q31" s="16"/>
      <c r="R31" s="16"/>
      <c r="S31" s="16"/>
      <c r="T31" s="17"/>
      <c r="U31" s="201"/>
      <c r="V31" s="16"/>
      <c r="W31" s="16"/>
      <c r="X31" s="16"/>
      <c r="Y31" s="17"/>
      <c r="Z31" s="201"/>
      <c r="AA31" s="16"/>
      <c r="AB31" s="16"/>
      <c r="AC31" s="16"/>
      <c r="AD31" s="17"/>
      <c r="AE31" s="201"/>
      <c r="AF31" s="16"/>
      <c r="AG31" s="16"/>
      <c r="AH31" s="16"/>
      <c r="AI31" s="17"/>
      <c r="AJ31" s="201"/>
      <c r="AK31" s="1"/>
    </row>
    <row r="32" customFormat="false" ht="76.5" hidden="false" customHeight="true" outlineLevel="0" collapsed="false">
      <c r="B32" s="18" t="str">
        <f aca="false">'1 lentelė'!$B32</f>
        <v>1.1.2.1</v>
      </c>
      <c r="C32" s="18"/>
      <c r="D32" s="75" t="str">
        <f aca="false">'1 lentelė'!$D32</f>
        <v>Priemonė: Kaimo gyvenamųjų vietovių atnaujinimas</v>
      </c>
      <c r="E32" s="18"/>
      <c r="F32" s="205"/>
      <c r="G32" s="18"/>
      <c r="H32" s="18"/>
      <c r="I32" s="18"/>
      <c r="J32" s="18"/>
      <c r="K32" s="205"/>
      <c r="L32" s="18"/>
      <c r="M32" s="18"/>
      <c r="N32" s="18"/>
      <c r="O32" s="18"/>
      <c r="P32" s="205"/>
      <c r="Q32" s="203"/>
      <c r="R32" s="18"/>
      <c r="S32" s="18"/>
      <c r="T32" s="18"/>
      <c r="U32" s="205"/>
      <c r="V32" s="203"/>
      <c r="W32" s="18"/>
      <c r="X32" s="18"/>
      <c r="Y32" s="18"/>
      <c r="Z32" s="205"/>
      <c r="AA32" s="203"/>
      <c r="AB32" s="18"/>
      <c r="AC32" s="18"/>
      <c r="AD32" s="18"/>
      <c r="AE32" s="205"/>
      <c r="AF32" s="203"/>
      <c r="AG32" s="18"/>
      <c r="AH32" s="18"/>
      <c r="AI32" s="18"/>
      <c r="AJ32" s="205"/>
      <c r="AK32" s="1"/>
    </row>
    <row r="33" customFormat="false" ht="106.5" hidden="false" customHeight="true" outlineLevel="0" collapsed="false">
      <c r="B33" s="32" t="str">
        <f aca="false">'1 lentelė'!$B33</f>
        <v>1.1.2.1.1</v>
      </c>
      <c r="C33" s="32" t="str">
        <f aca="false">'1 lentelė'!$C33</f>
        <v> R099908-293300-1118</v>
      </c>
      <c r="D33" s="32" t="str">
        <f aca="false">'1 lentelė'!$D33</f>
        <v>Didžiasalio kaimo viešųjų erdvių atnaujinimas ir pastato dalies patalpų pritaikymas bendruomenės poreikiams</v>
      </c>
      <c r="E33" s="22" t="s">
        <v>61</v>
      </c>
      <c r="F33" s="206" t="s">
        <v>1194</v>
      </c>
      <c r="G33" s="207" t="str">
        <f aca="false">'2 lentelė'!$E33</f>
        <v>P.S.364</v>
      </c>
      <c r="H33" s="24" t="str">
        <f aca="false">'2 lentelė'!$F33</f>
        <v>Naujos atviros erdvės vietovėse nuo 1 iki 6 tūkst. gyv. (išskyrus savivaldybių centrus) (kv. m)</v>
      </c>
      <c r="I33" s="24" t="n">
        <f aca="false">'2 lentelė'!$G33</f>
        <v>43328.23</v>
      </c>
      <c r="J33" s="24" t="n">
        <v>34503</v>
      </c>
      <c r="K33" s="225" t="n">
        <v>43328.23</v>
      </c>
      <c r="L33" s="207" t="str">
        <f aca="false">'2 lentelė'!$H33</f>
        <v>P.S.365</v>
      </c>
      <c r="M33" s="24" t="str">
        <f aca="false">'2 lentelė'!$I33</f>
        <v>Atnaujinti ir pritaikyti naujai paskirčiai pastatai ir statiniai kaimo vietovėse, kv. m.</v>
      </c>
      <c r="N33" s="24" t="n">
        <f aca="false">'2 lentelė'!$J33</f>
        <v>84.82</v>
      </c>
      <c r="O33" s="24" t="n">
        <v>81</v>
      </c>
      <c r="P33" s="208" t="n">
        <v>84.82</v>
      </c>
      <c r="Q33" s="209"/>
      <c r="R33" s="22"/>
      <c r="S33" s="22"/>
      <c r="T33" s="22"/>
      <c r="U33" s="210"/>
      <c r="V33" s="211"/>
      <c r="W33" s="34"/>
      <c r="X33" s="22"/>
      <c r="Y33" s="22"/>
      <c r="Z33" s="210"/>
      <c r="AA33" s="212"/>
      <c r="AB33" s="77"/>
      <c r="AC33" s="77"/>
      <c r="AD33" s="83"/>
      <c r="AE33" s="226"/>
      <c r="AF33" s="212"/>
      <c r="AG33" s="77"/>
      <c r="AH33" s="77"/>
      <c r="AI33" s="77"/>
      <c r="AJ33" s="227"/>
      <c r="AK33" s="1"/>
      <c r="AL33" s="1"/>
      <c r="AM33" s="1"/>
      <c r="AN33" s="1"/>
    </row>
    <row r="34" customFormat="false" ht="181.5" hidden="false" customHeight="true" outlineLevel="0" collapsed="false">
      <c r="B34" s="47" t="str">
        <f aca="false">'1 lentelė'!$B34</f>
        <v>1.1.3 </v>
      </c>
      <c r="C34" s="47"/>
      <c r="D34" s="47" t="str">
        <f aca="false">'1 lentelė'!$D34</f>
        <v>Uždavinys: Kompleksiškai atnaujinti mažiau kaip 1 tūkst. gyventojų turinčių miestų, miestelių ir kaimų (iki 1 tūkst. gyv.) viešąją infrastruktūrą (taikant kaimo plėtros politikos priemones)</v>
      </c>
      <c r="E34" s="47"/>
      <c r="F34" s="228"/>
      <c r="G34" s="47"/>
      <c r="H34" s="47"/>
      <c r="I34" s="47"/>
      <c r="J34" s="47"/>
      <c r="K34" s="228"/>
      <c r="L34" s="47"/>
      <c r="M34" s="47"/>
      <c r="N34" s="47"/>
      <c r="O34" s="47"/>
      <c r="P34" s="228"/>
      <c r="Q34" s="47"/>
      <c r="R34" s="47"/>
      <c r="S34" s="47"/>
      <c r="T34" s="47"/>
      <c r="U34" s="228"/>
      <c r="V34" s="47"/>
      <c r="W34" s="47"/>
      <c r="X34" s="47"/>
      <c r="Y34" s="47"/>
      <c r="Z34" s="228"/>
      <c r="AA34" s="47"/>
      <c r="AB34" s="47"/>
      <c r="AC34" s="47"/>
      <c r="AD34" s="47"/>
      <c r="AE34" s="228"/>
      <c r="AF34" s="47"/>
      <c r="AG34" s="47"/>
      <c r="AH34" s="47"/>
      <c r="AI34" s="47"/>
      <c r="AJ34" s="228"/>
      <c r="AK34" s="1"/>
      <c r="AL34" s="1"/>
      <c r="AM34" s="1"/>
      <c r="AN34" s="1"/>
      <c r="AO34" s="1"/>
    </row>
    <row r="35" customFormat="false" ht="96" hidden="false" customHeight="true" outlineLevel="0" collapsed="false">
      <c r="B35" s="62" t="str">
        <f aca="false">'1 lentelė'!$B35</f>
        <v>1.1.3.1 </v>
      </c>
      <c r="C35" s="62"/>
      <c r="D35" s="87" t="str">
        <f aca="false">'1 lentelė'!$D35</f>
        <v>Priemonė (KPP veiklos sritis): Parama investicijoms į visų rūšių mažos apimties infrastruktūrą</v>
      </c>
      <c r="E35" s="62"/>
      <c r="F35" s="229"/>
      <c r="G35" s="62"/>
      <c r="H35" s="62"/>
      <c r="I35" s="62"/>
      <c r="J35" s="62"/>
      <c r="K35" s="229"/>
      <c r="L35" s="62"/>
      <c r="M35" s="62"/>
      <c r="N35" s="62"/>
      <c r="O35" s="62"/>
      <c r="P35" s="229"/>
      <c r="Q35" s="62"/>
      <c r="R35" s="62"/>
      <c r="S35" s="62"/>
      <c r="T35" s="62"/>
      <c r="U35" s="229"/>
      <c r="V35" s="62"/>
      <c r="W35" s="62"/>
      <c r="X35" s="62"/>
      <c r="Y35" s="62"/>
      <c r="Z35" s="229"/>
      <c r="AA35" s="62"/>
      <c r="AB35" s="62"/>
      <c r="AC35" s="62"/>
      <c r="AD35" s="62"/>
      <c r="AE35" s="229"/>
      <c r="AF35" s="62"/>
      <c r="AG35" s="62"/>
      <c r="AH35" s="62"/>
      <c r="AI35" s="62"/>
      <c r="AJ35" s="229"/>
      <c r="AK35" s="1"/>
    </row>
    <row r="36" customFormat="false" ht="68.25" hidden="false" customHeight="true" outlineLevel="0" collapsed="false">
      <c r="B36" s="24" t="str">
        <f aca="false">'1 lentelė'!B36</f>
        <v>1.1.3.1.-1.1.3.28</v>
      </c>
      <c r="C36" s="24"/>
      <c r="D36" s="86" t="str">
        <f aca="false">'1 lentelė'!D36</f>
        <v>Pagrindinės paslaugos ir kaimų atnaujinimas kaimo vietovėse</v>
      </c>
      <c r="E36" s="24" t="s">
        <v>43</v>
      </c>
      <c r="F36" s="208" t="s">
        <v>1269</v>
      </c>
      <c r="G36" s="24"/>
      <c r="H36" s="24" t="s">
        <v>1270</v>
      </c>
      <c r="I36" s="24"/>
      <c r="J36" s="24" t="n">
        <v>21</v>
      </c>
      <c r="K36" s="208"/>
      <c r="L36" s="24"/>
      <c r="M36" s="24"/>
      <c r="N36" s="24"/>
      <c r="O36" s="24"/>
      <c r="P36" s="208"/>
      <c r="Q36" s="24"/>
      <c r="R36" s="24"/>
      <c r="S36" s="24"/>
      <c r="T36" s="24"/>
      <c r="U36" s="208"/>
      <c r="V36" s="24"/>
      <c r="W36" s="24"/>
      <c r="X36" s="24"/>
      <c r="Y36" s="24"/>
      <c r="Z36" s="208"/>
      <c r="AA36" s="24"/>
      <c r="AB36" s="24"/>
      <c r="AC36" s="24"/>
      <c r="AD36" s="24"/>
      <c r="AE36" s="208"/>
      <c r="AF36" s="24"/>
      <c r="AG36" s="24"/>
      <c r="AH36" s="24"/>
      <c r="AI36" s="24"/>
      <c r="AJ36" s="208"/>
      <c r="AK36" s="1"/>
    </row>
    <row r="37" customFormat="false" ht="110.25" hidden="false" customHeight="true" outlineLevel="0" collapsed="false">
      <c r="B37" s="62" t="str">
        <f aca="false">'1 lentelė'!$B37</f>
        <v>1.1.3.2</v>
      </c>
      <c r="C37" s="62"/>
      <c r="D37" s="87" t="str">
        <f aca="false">'1 lentelė'!$D37</f>
        <v>Priemonė (KPP veiklos sritis): Parama investicijoms į kaimo kultūros ir gamtos paveldą, kraštovaizdį</v>
      </c>
      <c r="E37" s="62"/>
      <c r="F37" s="229"/>
      <c r="G37" s="62"/>
      <c r="H37" s="62"/>
      <c r="I37" s="62"/>
      <c r="J37" s="62"/>
      <c r="K37" s="229"/>
      <c r="L37" s="62"/>
      <c r="M37" s="62"/>
      <c r="N37" s="62"/>
      <c r="O37" s="62"/>
      <c r="P37" s="229"/>
      <c r="Q37" s="62"/>
      <c r="R37" s="62"/>
      <c r="S37" s="62"/>
      <c r="T37" s="62"/>
      <c r="U37" s="229"/>
      <c r="V37" s="62"/>
      <c r="W37" s="62"/>
      <c r="X37" s="62"/>
      <c r="Y37" s="62"/>
      <c r="Z37" s="229"/>
      <c r="AA37" s="62"/>
      <c r="AB37" s="62"/>
      <c r="AC37" s="62"/>
      <c r="AD37" s="62"/>
      <c r="AE37" s="229"/>
      <c r="AF37" s="62"/>
      <c r="AG37" s="62"/>
      <c r="AH37" s="62"/>
      <c r="AI37" s="62"/>
      <c r="AJ37" s="229"/>
      <c r="AK37" s="1"/>
    </row>
    <row r="38" customFormat="false" ht="103.5" hidden="false" customHeight="true" outlineLevel="0" collapsed="false">
      <c r="B38" s="50" t="str">
        <f aca="false">'1 lentelė'!$B38</f>
        <v>1.2 </v>
      </c>
      <c r="C38" s="50"/>
      <c r="D38" s="50" t="str">
        <f aca="false">'1 lentelė'!$D38</f>
        <v>Tikslas: Modernios regiono transporto infrastruktūros ir darnaus judumo plėtojimas</v>
      </c>
      <c r="E38" s="50"/>
      <c r="F38" s="230"/>
      <c r="G38" s="50"/>
      <c r="H38" s="50"/>
      <c r="I38" s="50"/>
      <c r="J38" s="50"/>
      <c r="K38" s="230"/>
      <c r="L38" s="50"/>
      <c r="M38" s="50"/>
      <c r="N38" s="50"/>
      <c r="O38" s="50"/>
      <c r="P38" s="230"/>
      <c r="Q38" s="50"/>
      <c r="R38" s="50"/>
      <c r="S38" s="50"/>
      <c r="T38" s="50"/>
      <c r="U38" s="230"/>
      <c r="V38" s="50"/>
      <c r="W38" s="50"/>
      <c r="X38" s="50"/>
      <c r="Y38" s="50"/>
      <c r="Z38" s="230"/>
      <c r="AA38" s="50"/>
      <c r="AB38" s="50"/>
      <c r="AC38" s="50"/>
      <c r="AD38" s="50"/>
      <c r="AE38" s="230"/>
      <c r="AF38" s="50"/>
      <c r="AG38" s="50"/>
      <c r="AH38" s="50"/>
      <c r="AI38" s="50"/>
      <c r="AJ38" s="230"/>
      <c r="AK38" s="1"/>
    </row>
    <row r="39" customFormat="false" ht="66" hidden="false" customHeight="true" outlineLevel="0" collapsed="false">
      <c r="B39" s="47" t="str">
        <f aca="false">'1 lentelė'!$B39</f>
        <v>1.2.1 </v>
      </c>
      <c r="C39" s="47"/>
      <c r="D39" s="47" t="str">
        <f aca="false">'1 lentelė'!$D39</f>
        <v>Uždavinys: Kompleksiškai modernizuoti kelių transporto infrastruktūrą</v>
      </c>
      <c r="E39" s="47"/>
      <c r="F39" s="228"/>
      <c r="G39" s="47"/>
      <c r="H39" s="47"/>
      <c r="I39" s="47"/>
      <c r="J39" s="47"/>
      <c r="K39" s="228"/>
      <c r="L39" s="47"/>
      <c r="M39" s="47"/>
      <c r="N39" s="47"/>
      <c r="O39" s="47"/>
      <c r="P39" s="228"/>
      <c r="Q39" s="47"/>
      <c r="R39" s="47"/>
      <c r="S39" s="47"/>
      <c r="T39" s="47"/>
      <c r="U39" s="228"/>
      <c r="V39" s="47"/>
      <c r="W39" s="47"/>
      <c r="X39" s="47"/>
      <c r="Y39" s="47"/>
      <c r="Z39" s="228"/>
      <c r="AA39" s="47"/>
      <c r="AB39" s="47"/>
      <c r="AC39" s="47"/>
      <c r="AD39" s="47"/>
      <c r="AE39" s="228"/>
      <c r="AF39" s="47"/>
      <c r="AG39" s="47"/>
      <c r="AH39" s="47"/>
      <c r="AI39" s="47"/>
      <c r="AJ39" s="228"/>
      <c r="AK39" s="1"/>
    </row>
    <row r="40" customFormat="false" ht="42" hidden="false" customHeight="true" outlineLevel="0" collapsed="false">
      <c r="B40" s="62" t="str">
        <f aca="false">'1 lentelė'!$B40</f>
        <v>1.2.1.1</v>
      </c>
      <c r="C40" s="62"/>
      <c r="D40" s="87" t="str">
        <f aca="false">'1 lentelė'!$D40</f>
        <v>Priemonė:Vietinių kelių vystymas</v>
      </c>
      <c r="E40" s="62"/>
      <c r="F40" s="229"/>
      <c r="G40" s="62"/>
      <c r="H40" s="62"/>
      <c r="I40" s="62"/>
      <c r="J40" s="62"/>
      <c r="K40" s="229"/>
      <c r="L40" s="62"/>
      <c r="M40" s="62"/>
      <c r="N40" s="62"/>
      <c r="O40" s="62"/>
      <c r="P40" s="229"/>
      <c r="Q40" s="62"/>
      <c r="R40" s="62"/>
      <c r="S40" s="62"/>
      <c r="T40" s="62"/>
      <c r="U40" s="229"/>
      <c r="V40" s="62"/>
      <c r="W40" s="62"/>
      <c r="X40" s="62"/>
      <c r="Y40" s="62"/>
      <c r="Z40" s="229"/>
      <c r="AA40" s="62"/>
      <c r="AB40" s="62"/>
      <c r="AC40" s="62"/>
      <c r="AD40" s="62"/>
      <c r="AE40" s="229"/>
      <c r="AF40" s="62"/>
      <c r="AG40" s="62"/>
      <c r="AH40" s="62"/>
      <c r="AI40" s="62"/>
      <c r="AJ40" s="229"/>
      <c r="AK40" s="1"/>
    </row>
    <row r="41" customFormat="false" ht="78.75" hidden="false" customHeight="true" outlineLevel="0" collapsed="false">
      <c r="B41" s="32" t="str">
        <f aca="false">'1 lentelė'!$B41</f>
        <v>1.2.1.1.1</v>
      </c>
      <c r="C41" s="32" t="str">
        <f aca="false">'1 lentelė'!$C41</f>
        <v>R095511-110000-1201</v>
      </c>
      <c r="D41" s="32" t="str">
        <f aca="false">'1 lentelė'!$D41</f>
        <v>Gatvės Ignalinos miesto rekreacinėje zonoje tarp Gavio ežero ir Turistų gatvės įrengimas</v>
      </c>
      <c r="E41" s="32" t="s">
        <v>42</v>
      </c>
      <c r="F41" s="206" t="s">
        <v>1135</v>
      </c>
      <c r="G41" s="207" t="str">
        <f aca="false">'2 lentelė'!$E41</f>
        <v>P.N.508</v>
      </c>
      <c r="H41" s="24" t="str">
        <f aca="false">'2 lentelė'!$F41</f>
        <v>Bendras naujai nutiestų kelių ilgis, km.</v>
      </c>
      <c r="I41" s="27" t="n">
        <f aca="false">'2 lentelė'!$G41</f>
        <v>0.347</v>
      </c>
      <c r="J41" s="27" t="n">
        <v>0.347</v>
      </c>
      <c r="K41" s="231" t="n">
        <v>0</v>
      </c>
      <c r="L41" s="207"/>
      <c r="M41" s="24"/>
      <c r="N41" s="24"/>
      <c r="O41" s="24"/>
      <c r="P41" s="208"/>
      <c r="Q41" s="209"/>
      <c r="R41" s="22"/>
      <c r="S41" s="22"/>
      <c r="T41" s="22"/>
      <c r="U41" s="210"/>
      <c r="V41" s="211"/>
      <c r="W41" s="34"/>
      <c r="X41" s="22"/>
      <c r="Y41" s="22"/>
      <c r="Z41" s="210"/>
      <c r="AA41" s="212"/>
      <c r="AB41" s="77"/>
      <c r="AC41" s="77"/>
      <c r="AD41" s="83"/>
      <c r="AE41" s="226"/>
      <c r="AF41" s="212"/>
      <c r="AG41" s="77"/>
      <c r="AH41" s="77"/>
      <c r="AI41" s="83"/>
      <c r="AJ41" s="214"/>
      <c r="AK41" s="1"/>
    </row>
    <row r="42" customFormat="false" ht="63.75" hidden="false" customHeight="false" outlineLevel="0" collapsed="false">
      <c r="B42" s="32" t="str">
        <f aca="false">'1 lentelė'!$B42</f>
        <v>1.2.1.1.2 </v>
      </c>
      <c r="C42" s="32" t="str">
        <f aca="false">'1 lentelė'!$C42</f>
        <v>R095511-120000-1202</v>
      </c>
      <c r="D42" s="32" t="str">
        <f aca="false">'1 lentelė'!$D42</f>
        <v>Zarasų gatvės rekonstrukcija Zarasų mieste</v>
      </c>
      <c r="E42" s="32" t="s">
        <v>42</v>
      </c>
      <c r="F42" s="206" t="s">
        <v>1271</v>
      </c>
      <c r="G42" s="207" t="str">
        <f aca="false">'2 lentelė'!$E42</f>
        <v>P.B.214</v>
      </c>
      <c r="H42" s="24" t="str">
        <f aca="false">'2 lentelė'!$F42</f>
        <v>Bendras rekonstruotų arba atnaujintų kelių ilgis, km</v>
      </c>
      <c r="I42" s="24" t="n">
        <f aca="false">'2 lentelė'!$G42</f>
        <v>0.13</v>
      </c>
      <c r="J42" s="24" t="n">
        <v>0.13</v>
      </c>
      <c r="K42" s="208" t="n">
        <v>0</v>
      </c>
      <c r="L42" s="207"/>
      <c r="M42" s="24"/>
      <c r="N42" s="24"/>
      <c r="O42" s="24"/>
      <c r="P42" s="208"/>
      <c r="Q42" s="209"/>
      <c r="R42" s="22"/>
      <c r="S42" s="22"/>
      <c r="T42" s="22"/>
      <c r="U42" s="210"/>
      <c r="V42" s="211"/>
      <c r="W42" s="34"/>
      <c r="X42" s="22"/>
      <c r="Y42" s="22"/>
      <c r="Z42" s="210"/>
      <c r="AA42" s="212"/>
      <c r="AB42" s="77"/>
      <c r="AC42" s="77"/>
      <c r="AD42" s="83"/>
      <c r="AE42" s="226"/>
      <c r="AF42" s="212"/>
      <c r="AG42" s="77"/>
      <c r="AH42" s="77"/>
      <c r="AI42" s="83"/>
      <c r="AJ42" s="214"/>
      <c r="AK42" s="1"/>
    </row>
    <row r="43" customFormat="false" ht="141.75" hidden="false" customHeight="true" outlineLevel="0" collapsed="false">
      <c r="B43" s="32" t="str">
        <f aca="false">'1 lentelė'!$B43</f>
        <v>1.2.1.1.3</v>
      </c>
      <c r="C43" s="32" t="str">
        <f aca="false">'1 lentelė'!$C43</f>
        <v>R095511-121100-1203</v>
      </c>
      <c r="D43" s="32" t="str">
        <f aca="false">'1 lentelė'!$D43</f>
        <v>Susisiekimo sąlygų pagerinimas tarp kuriamų Anykščių miesto traukos centrų bei patogus gyvenamosios aplinkos pasiekiamumo užtikrinimas. </v>
      </c>
      <c r="E43" s="32" t="s">
        <v>42</v>
      </c>
      <c r="F43" s="206" t="s">
        <v>1129</v>
      </c>
      <c r="G43" s="207" t="str">
        <f aca="false">'2 lentelė'!$E43</f>
        <v>P.B.214</v>
      </c>
      <c r="H43" s="24" t="str">
        <f aca="false">'2 lentelė'!$F43</f>
        <v>Bendras rekonstruotų arba atnaujintų kelių ilgis, km</v>
      </c>
      <c r="I43" s="27" t="n">
        <f aca="false">'2 lentelė'!$G43</f>
        <v>1.009</v>
      </c>
      <c r="J43" s="27" t="n">
        <v>1.009</v>
      </c>
      <c r="K43" s="231" t="n">
        <v>1.009</v>
      </c>
      <c r="L43" s="207" t="str">
        <f aca="false">'2 lentelė'!$H43</f>
        <v>P.S.342</v>
      </c>
      <c r="M43" s="24" t="str">
        <f aca="false">'2 lentelė'!$I43</f>
        <v>Įdiegtos saugų eismų gerinančios ir aplinkosaugos priemonės, vnt.</v>
      </c>
      <c r="N43" s="24" t="n">
        <f aca="false">'2 lentelė'!$J43</f>
        <v>4</v>
      </c>
      <c r="O43" s="24" t="n">
        <v>4</v>
      </c>
      <c r="P43" s="208" t="n">
        <v>4</v>
      </c>
      <c r="Q43" s="209" t="str">
        <f aca="false">'2 lentelė'!$K43</f>
        <v>P.N.508</v>
      </c>
      <c r="R43" s="22" t="str">
        <f aca="false">'2 lentelė'!$L43</f>
        <v>Bendras naujai nutiestų kelių ilgis, km.</v>
      </c>
      <c r="S43" s="22" t="n">
        <f aca="false">'2 lentelė'!$M43</f>
        <v>0.236</v>
      </c>
      <c r="T43" s="27" t="n">
        <v>0.236</v>
      </c>
      <c r="U43" s="231" t="n">
        <v>0.236</v>
      </c>
      <c r="V43" s="211"/>
      <c r="W43" s="34"/>
      <c r="X43" s="22"/>
      <c r="Y43" s="77"/>
      <c r="Z43" s="213"/>
      <c r="AA43" s="212"/>
      <c r="AB43" s="77"/>
      <c r="AC43" s="77"/>
      <c r="AD43" s="83"/>
      <c r="AE43" s="226"/>
      <c r="AF43" s="212"/>
      <c r="AG43" s="77"/>
      <c r="AH43" s="77"/>
      <c r="AI43" s="83"/>
      <c r="AJ43" s="214"/>
      <c r="AK43" s="1"/>
    </row>
    <row r="44" customFormat="false" ht="90" hidden="false" customHeight="true" outlineLevel="0" collapsed="false">
      <c r="B44" s="32" t="str">
        <f aca="false">'1 lentelė'!$B44</f>
        <v>1.2.1.1.4</v>
      </c>
      <c r="C44" s="32" t="str">
        <f aca="false">'1 lentelė'!$C44</f>
        <v>R095511-120000-1204</v>
      </c>
      <c r="D44" s="32" t="str">
        <f aca="false">'1 lentelė'!$D44</f>
        <v>Gyvenamosios aplinkos pasiekiamumo gerinimas Zarasų mieste rekonstruojant K. Donelaičio gatvę</v>
      </c>
      <c r="E44" s="32" t="s">
        <v>42</v>
      </c>
      <c r="F44" s="206" t="s">
        <v>1133</v>
      </c>
      <c r="G44" s="207" t="str">
        <f aca="false">'2 lentelė'!$E44</f>
        <v>P.B.214</v>
      </c>
      <c r="H44" s="24" t="str">
        <f aca="false">'2 lentelė'!$F44</f>
        <v>Bendras rekonstruotų arba atnaujintų kelių ilgis, km</v>
      </c>
      <c r="I44" s="24" t="n">
        <f aca="false">'2 lentelė'!$G44</f>
        <v>1.23</v>
      </c>
      <c r="J44" s="24" t="n">
        <v>1.23</v>
      </c>
      <c r="K44" s="208" t="n">
        <v>1.23</v>
      </c>
      <c r="L44" s="207" t="str">
        <f aca="false">'2 lentelė'!$H44</f>
        <v>P.S.342</v>
      </c>
      <c r="M44" s="24" t="str">
        <f aca="false">'2 lentelė'!$I44</f>
        <v>Įdiegtos saugų eismų gerinančios ir aplinkosaugos priemonės, vnt.</v>
      </c>
      <c r="N44" s="24" t="n">
        <f aca="false">'2 lentelė'!$J44</f>
        <v>1</v>
      </c>
      <c r="O44" s="24" t="n">
        <v>1</v>
      </c>
      <c r="P44" s="208" t="n">
        <v>1</v>
      </c>
      <c r="Q44" s="209"/>
      <c r="R44" s="22"/>
      <c r="S44" s="22"/>
      <c r="T44" s="24"/>
      <c r="U44" s="208"/>
      <c r="V44" s="211"/>
      <c r="W44" s="34"/>
      <c r="X44" s="22"/>
      <c r="Y44" s="22"/>
      <c r="Z44" s="210"/>
      <c r="AA44" s="212"/>
      <c r="AB44" s="77"/>
      <c r="AC44" s="77"/>
      <c r="AD44" s="83"/>
      <c r="AE44" s="226"/>
      <c r="AF44" s="212"/>
      <c r="AG44" s="77"/>
      <c r="AH44" s="77"/>
      <c r="AI44" s="83"/>
      <c r="AJ44" s="214"/>
      <c r="AK44" s="1"/>
    </row>
    <row r="45" customFormat="false" ht="78.75" hidden="false" customHeight="true" outlineLevel="0" collapsed="false">
      <c r="B45" s="32" t="str">
        <f aca="false">'1 lentelė'!$B45</f>
        <v>1.2.1.1.5</v>
      </c>
      <c r="C45" s="32" t="str">
        <f aca="false">'1 lentelė'!$C45</f>
        <v>R095511-120000-1205</v>
      </c>
      <c r="D45" s="32" t="str">
        <f aca="false">'1 lentelė'!$D45</f>
        <v>Molėtų miesto Pastovio g., Siesarties g. ir S. Nėries g. rekonstrukcija </v>
      </c>
      <c r="E45" s="32" t="s">
        <v>42</v>
      </c>
      <c r="F45" s="206" t="s">
        <v>1131</v>
      </c>
      <c r="G45" s="207" t="str">
        <f aca="false">'2 lentelė'!$E45</f>
        <v>P.B.214</v>
      </c>
      <c r="H45" s="24" t="str">
        <f aca="false">'2 lentelė'!$F45</f>
        <v>Bendras rekonstruotų arba atnaujintų kelių ilgis, km</v>
      </c>
      <c r="I45" s="24" t="n">
        <f aca="false">'2 lentelė'!$G45</f>
        <v>0.71</v>
      </c>
      <c r="J45" s="24" t="n">
        <v>0.71</v>
      </c>
      <c r="K45" s="208" t="n">
        <v>0.71</v>
      </c>
      <c r="L45" s="207" t="str">
        <f aca="false">'2 lentelė'!$H45</f>
        <v>P.S.342</v>
      </c>
      <c r="M45" s="24" t="str">
        <f aca="false">'2 lentelė'!$I45</f>
        <v>Įdiegtos saugų eismų gerinančios ir aplinkosaugos priemonės, vnt.</v>
      </c>
      <c r="N45" s="24" t="n">
        <f aca="false">'2 lentelė'!$J45</f>
        <v>1</v>
      </c>
      <c r="O45" s="24" t="n">
        <v>1</v>
      </c>
      <c r="P45" s="208" t="n">
        <v>1</v>
      </c>
      <c r="Q45" s="209"/>
      <c r="R45" s="22"/>
      <c r="S45" s="22"/>
      <c r="T45" s="24"/>
      <c r="U45" s="208"/>
      <c r="V45" s="211"/>
      <c r="W45" s="34"/>
      <c r="X45" s="22"/>
      <c r="Y45" s="22"/>
      <c r="Z45" s="210"/>
      <c r="AA45" s="212"/>
      <c r="AB45" s="77"/>
      <c r="AC45" s="77"/>
      <c r="AD45" s="83"/>
      <c r="AE45" s="226"/>
      <c r="AF45" s="212"/>
      <c r="AG45" s="77"/>
      <c r="AH45" s="77"/>
      <c r="AI45" s="83"/>
      <c r="AJ45" s="214"/>
      <c r="AK45" s="1"/>
    </row>
    <row r="46" customFormat="false" ht="104.25" hidden="false" customHeight="true" outlineLevel="0" collapsed="false">
      <c r="B46" s="32" t="str">
        <f aca="false">'1 lentelė'!$B46</f>
        <v>1.2.1.1.6</v>
      </c>
      <c r="C46" s="32" t="str">
        <f aca="false">'1 lentelė'!$C46</f>
        <v>R095511-120000-1206</v>
      </c>
      <c r="D46" s="32" t="str">
        <f aca="false">'1 lentelė'!$D46</f>
        <v>Aušros gatvės dalies nuo Gedimino ir Tauragnų gatvių sankryžos iki Žaliosios gatvės Utenoje rekonstrukcija. </v>
      </c>
      <c r="E46" s="32" t="s">
        <v>42</v>
      </c>
      <c r="F46" s="206" t="s">
        <v>1272</v>
      </c>
      <c r="G46" s="207" t="str">
        <f aca="false">'2 lentelė'!$E46</f>
        <v>P.B.214</v>
      </c>
      <c r="H46" s="24" t="str">
        <f aca="false">'2 lentelė'!$F46</f>
        <v>Bendras rekonstruotų arba atnaujintų kelių ilgis, km</v>
      </c>
      <c r="I46" s="24" t="n">
        <f aca="false">'2 lentelė'!$G46</f>
        <v>0.76</v>
      </c>
      <c r="J46" s="24" t="n">
        <v>0.76</v>
      </c>
      <c r="K46" s="208" t="n">
        <v>0</v>
      </c>
      <c r="L46" s="207" t="str">
        <f aca="false">'2 lentelė'!$H46</f>
        <v>P.S.342</v>
      </c>
      <c r="M46" s="24" t="str">
        <f aca="false">'2 lentelė'!$I46</f>
        <v>Įdiegtos saugų eismų gerinančios ir aplinkosaugos priemonės, vnt.</v>
      </c>
      <c r="N46" s="24" t="n">
        <f aca="false">'2 lentelė'!$J46</f>
        <v>1</v>
      </c>
      <c r="O46" s="24" t="n">
        <v>1</v>
      </c>
      <c r="P46" s="208" t="n">
        <v>0</v>
      </c>
      <c r="Q46" s="209"/>
      <c r="R46" s="22"/>
      <c r="S46" s="22"/>
      <c r="T46" s="22"/>
      <c r="U46" s="210"/>
      <c r="V46" s="211"/>
      <c r="W46" s="34"/>
      <c r="X46" s="22"/>
      <c r="Y46" s="22"/>
      <c r="Z46" s="210"/>
      <c r="AA46" s="212"/>
      <c r="AB46" s="77"/>
      <c r="AC46" s="77"/>
      <c r="AD46" s="83"/>
      <c r="AE46" s="226"/>
      <c r="AF46" s="212"/>
      <c r="AG46" s="77"/>
      <c r="AH46" s="77"/>
      <c r="AI46" s="83"/>
      <c r="AJ46" s="214"/>
      <c r="AK46" s="1"/>
    </row>
    <row r="47" customFormat="false" ht="68.25" hidden="false" customHeight="true" outlineLevel="0" collapsed="false">
      <c r="B47" s="32" t="str">
        <f aca="false">'1 lentelė'!$B47</f>
        <v>1.2.1.1.7</v>
      </c>
      <c r="C47" s="32" t="str">
        <f aca="false">'1 lentelė'!$C47</f>
        <v>R095511-120000-1207</v>
      </c>
      <c r="D47" s="32" t="str">
        <f aca="false">'1 lentelė'!$D47</f>
        <v>Vietinės reikšmės kelio Visagino-Parko-Sedulinos al. kvartale rekonstravimas</v>
      </c>
      <c r="E47" s="32" t="s">
        <v>42</v>
      </c>
      <c r="F47" s="219" t="s">
        <v>1134</v>
      </c>
      <c r="G47" s="207" t="str">
        <f aca="false">'2 lentelė'!$E47</f>
        <v>P.B.214</v>
      </c>
      <c r="H47" s="24" t="str">
        <f aca="false">'2 lentelė'!$F47</f>
        <v>Bendras rekonstruotų arba atnaujintų kelių ilgis“, km </v>
      </c>
      <c r="I47" s="24" t="n">
        <f aca="false">'2 lentelė'!$G47</f>
        <v>1.36</v>
      </c>
      <c r="J47" s="24" t="n">
        <v>1.36</v>
      </c>
      <c r="K47" s="208" t="n">
        <v>0</v>
      </c>
      <c r="L47" s="207" t="str">
        <f aca="false">'2 lentelė'!$H47</f>
        <v>P.S.342</v>
      </c>
      <c r="M47" s="24" t="str">
        <f aca="false">'2 lentelė'!$I47</f>
        <v>Įdiegtos saugų eismų gerinančios ir aplinkosaugos priemonės, vnt.</v>
      </c>
      <c r="N47" s="24" t="n">
        <f aca="false">'2 lentelė'!$J47</f>
        <v>1</v>
      </c>
      <c r="O47" s="22" t="n">
        <v>1</v>
      </c>
      <c r="P47" s="210" t="n">
        <v>0</v>
      </c>
      <c r="Q47" s="209"/>
      <c r="R47" s="22"/>
      <c r="S47" s="22"/>
      <c r="T47" s="22"/>
      <c r="U47" s="210"/>
      <c r="V47" s="211"/>
      <c r="W47" s="34"/>
      <c r="X47" s="22"/>
      <c r="Y47" s="22"/>
      <c r="Z47" s="210"/>
      <c r="AA47" s="212"/>
      <c r="AB47" s="77"/>
      <c r="AC47" s="77"/>
      <c r="AD47" s="83"/>
      <c r="AE47" s="226"/>
      <c r="AF47" s="212"/>
      <c r="AG47" s="77"/>
      <c r="AH47" s="77"/>
      <c r="AI47" s="83"/>
      <c r="AJ47" s="214"/>
      <c r="AK47" s="1"/>
    </row>
    <row r="48" customFormat="false" ht="106.5" hidden="false" customHeight="true" outlineLevel="0" collapsed="false">
      <c r="B48" s="32" t="str">
        <f aca="false">'1 lentelė'!$B48</f>
        <v>1.2.1.1.8</v>
      </c>
      <c r="C48" s="32" t="str">
        <f aca="false">'1 lentelė'!$C48</f>
        <v>R095511-120000-1208</v>
      </c>
      <c r="D48" s="32" t="str">
        <f aca="false">'1 lentelė'!$D48</f>
        <v>Gyvenamosios aplinkos pasiekiamumo gerinimas Zarasų mieste rekonstruojant E. Pliaterytės gatvę</v>
      </c>
      <c r="E48" s="22" t="s">
        <v>42</v>
      </c>
      <c r="F48" s="219" t="s">
        <v>1273</v>
      </c>
      <c r="G48" s="207" t="str">
        <f aca="false">'2 lentelė'!$E48</f>
        <v>P.B.214</v>
      </c>
      <c r="H48" s="24" t="str">
        <f aca="false">'2 lentelė'!$F48</f>
        <v>Bendras rekonstruotų arba atnaujintų kelių ilgis, km</v>
      </c>
      <c r="I48" s="24" t="n">
        <f aca="false">'2 lentelė'!$G48</f>
        <v>0.14</v>
      </c>
      <c r="J48" s="22" t="n">
        <v>0.14</v>
      </c>
      <c r="K48" s="210" t="n">
        <v>0</v>
      </c>
      <c r="L48" s="207"/>
      <c r="M48" s="24"/>
      <c r="N48" s="24"/>
      <c r="O48" s="22"/>
      <c r="P48" s="210"/>
      <c r="Q48" s="209"/>
      <c r="R48" s="22"/>
      <c r="S48" s="22"/>
      <c r="T48" s="22"/>
      <c r="U48" s="210"/>
      <c r="V48" s="211"/>
      <c r="W48" s="34"/>
      <c r="X48" s="22"/>
      <c r="Y48" s="22"/>
      <c r="Z48" s="210"/>
      <c r="AA48" s="212"/>
      <c r="AB48" s="77"/>
      <c r="AC48" s="77"/>
      <c r="AD48" s="83"/>
      <c r="AE48" s="226"/>
      <c r="AF48" s="212"/>
      <c r="AG48" s="77"/>
      <c r="AH48" s="77"/>
      <c r="AI48" s="83"/>
      <c r="AJ48" s="214"/>
      <c r="AK48" s="1"/>
    </row>
    <row r="49" customFormat="false" ht="123" hidden="false" customHeight="true" outlineLevel="0" collapsed="false">
      <c r="B49" s="32" t="str">
        <f aca="false">'1 lentelė'!$B49</f>
        <v>1.2.1.1.9</v>
      </c>
      <c r="C49" s="32" t="str">
        <f aca="false">'1 lentelė'!$C49</f>
        <v>R095511-120000-1220</v>
      </c>
      <c r="D49" s="32" t="str">
        <f aca="false">'1 lentelė'!$D49</f>
        <v>Eismo sąlygų pagerinimas ir gyvenamosios aplinkos pasiekiamumo užtikrinimas, rekonstruojant Žvejų gatvę Anykščių mieste</v>
      </c>
      <c r="E49" s="32" t="s">
        <v>42</v>
      </c>
      <c r="F49" s="219" t="s">
        <v>1274</v>
      </c>
      <c r="G49" s="207" t="n">
        <f aca="false">'2 lentelė'!$E49</f>
        <v>0</v>
      </c>
      <c r="H49" s="24" t="n">
        <f aca="false">'2 lentelė'!$F49</f>
        <v>0</v>
      </c>
      <c r="I49" s="24" t="n">
        <f aca="false">'2 lentelė'!$G49</f>
        <v>0</v>
      </c>
      <c r="J49" s="28" t="n">
        <v>0</v>
      </c>
      <c r="K49" s="232" t="n">
        <v>0</v>
      </c>
      <c r="L49" s="207" t="str">
        <f aca="false">'2 lentelė'!$H49</f>
        <v>P.S.342</v>
      </c>
      <c r="M49" s="24" t="str">
        <f aca="false">'2 lentelė'!$I49</f>
        <v>Įdiegtos saugų eismų gerinančios ir aplinkosaugos priemonės, vnt.</v>
      </c>
      <c r="N49" s="24" t="n">
        <f aca="false">'2 lentelė'!$J49</f>
        <v>1</v>
      </c>
      <c r="O49" s="22" t="n">
        <v>0</v>
      </c>
      <c r="P49" s="210" t="n">
        <v>0</v>
      </c>
      <c r="Q49" s="209"/>
      <c r="R49" s="22"/>
      <c r="S49" s="22"/>
      <c r="T49" s="22"/>
      <c r="U49" s="210"/>
      <c r="V49" s="211"/>
      <c r="W49" s="34"/>
      <c r="X49" s="22"/>
      <c r="Y49" s="22"/>
      <c r="Z49" s="210"/>
      <c r="AA49" s="212"/>
      <c r="AB49" s="77"/>
      <c r="AC49" s="77"/>
      <c r="AD49" s="83"/>
      <c r="AE49" s="226"/>
      <c r="AF49" s="212"/>
      <c r="AG49" s="77"/>
      <c r="AH49" s="77"/>
      <c r="AI49" s="83"/>
      <c r="AJ49" s="214"/>
      <c r="AK49" s="1"/>
    </row>
    <row r="50" customFormat="false" ht="63.75" hidden="false" customHeight="true" outlineLevel="0" collapsed="false">
      <c r="B50" s="32" t="str">
        <f aca="false">'1 lentelė'!$B50</f>
        <v>1.2.1.1.10</v>
      </c>
      <c r="C50" s="32" t="str">
        <f aca="false">'1 lentelė'!$C50</f>
        <v>R095511-120000-1221</v>
      </c>
      <c r="D50" s="32" t="str">
        <f aca="false">'1 lentelė'!$D50</f>
        <v>Ignalinos miesto Ligoninės gatvės dalies rekonstrukcija</v>
      </c>
      <c r="E50" s="34" t="s">
        <v>42</v>
      </c>
      <c r="F50" s="233" t="s">
        <v>43</v>
      </c>
      <c r="G50" s="207" t="str">
        <f aca="false">'2 lentelė'!$E50</f>
        <v>P.B.214</v>
      </c>
      <c r="H50" s="24" t="str">
        <f aca="false">'2 lentelė'!$F50</f>
        <v>Bendras rekonstruotų arba atnaujintų kelių ilgis, km</v>
      </c>
      <c r="I50" s="24" t="n">
        <f aca="false">'2 lentelė'!$G50</f>
        <v>0.2</v>
      </c>
      <c r="J50" s="28" t="n">
        <v>0</v>
      </c>
      <c r="K50" s="232" t="n">
        <v>0</v>
      </c>
      <c r="L50" s="207"/>
      <c r="M50" s="24"/>
      <c r="N50" s="24"/>
      <c r="O50" s="22"/>
      <c r="P50" s="210"/>
      <c r="Q50" s="209"/>
      <c r="R50" s="22"/>
      <c r="S50" s="22"/>
      <c r="T50" s="22"/>
      <c r="U50" s="210"/>
      <c r="V50" s="211"/>
      <c r="W50" s="34"/>
      <c r="X50" s="22"/>
      <c r="Y50" s="22"/>
      <c r="Z50" s="210"/>
      <c r="AA50" s="212"/>
      <c r="AB50" s="77"/>
      <c r="AC50" s="77"/>
      <c r="AD50" s="83"/>
      <c r="AE50" s="226"/>
      <c r="AF50" s="212"/>
      <c r="AG50" s="77"/>
      <c r="AH50" s="77"/>
      <c r="AI50" s="83"/>
      <c r="AJ50" s="214"/>
      <c r="AK50" s="1"/>
    </row>
    <row r="51" customFormat="false" ht="67.5" hidden="false" customHeight="true" outlineLevel="0" collapsed="false">
      <c r="B51" s="32" t="str">
        <f aca="false">'1 lentelė'!$B51</f>
        <v>1.2.1.1.11</v>
      </c>
      <c r="C51" s="32" t="str">
        <f aca="false">'1 lentelė'!$C51</f>
        <v>R095511-120000-1222</v>
      </c>
      <c r="D51" s="32" t="str">
        <f aca="false">'1 lentelė'!$D51</f>
        <v>Saugaus eismo priemonių diegimas Ignalinos rajono keliuose</v>
      </c>
      <c r="E51" s="22" t="s">
        <v>43</v>
      </c>
      <c r="F51" s="233" t="s">
        <v>43</v>
      </c>
      <c r="G51" s="207" t="str">
        <f aca="false">'2 lentelė'!$E51</f>
        <v>P.S.342</v>
      </c>
      <c r="H51" s="24" t="str">
        <f aca="false">'2 lentelė'!$F51</f>
        <v>Įdiegtos saugų eismų gerinančios ir aplinkosaugos priemonės, vnt.</v>
      </c>
      <c r="I51" s="24" t="n">
        <f aca="false">'2 lentelė'!$G51</f>
        <v>1</v>
      </c>
      <c r="J51" s="22" t="n">
        <v>0</v>
      </c>
      <c r="K51" s="210" t="n">
        <v>0</v>
      </c>
      <c r="L51" s="207"/>
      <c r="M51" s="24"/>
      <c r="N51" s="24"/>
      <c r="O51" s="22"/>
      <c r="P51" s="210"/>
      <c r="Q51" s="209"/>
      <c r="R51" s="22"/>
      <c r="S51" s="22"/>
      <c r="T51" s="22"/>
      <c r="U51" s="210"/>
      <c r="V51" s="211"/>
      <c r="W51" s="34"/>
      <c r="X51" s="22"/>
      <c r="Y51" s="22"/>
      <c r="Z51" s="210"/>
      <c r="AA51" s="212"/>
      <c r="AB51" s="77"/>
      <c r="AC51" s="77"/>
      <c r="AD51" s="83"/>
      <c r="AE51" s="226"/>
      <c r="AF51" s="212"/>
      <c r="AG51" s="77"/>
      <c r="AH51" s="77"/>
      <c r="AI51" s="83"/>
      <c r="AJ51" s="214"/>
      <c r="AK51" s="1"/>
    </row>
    <row r="52" customFormat="false" ht="77.25" hidden="false" customHeight="true" outlineLevel="0" collapsed="false">
      <c r="B52" s="32" t="str">
        <f aca="false">'1 lentelė'!$B52</f>
        <v>1.2.1.1.12</v>
      </c>
      <c r="C52" s="32" t="str">
        <f aca="false">'1 lentelė'!$C52</f>
        <v>R095511-120000-1223</v>
      </c>
      <c r="D52" s="32" t="str">
        <f aca="false">'1 lentelė'!$D52</f>
        <v>Saugaus eismo priemonių diegimas Molėtų rajono  Giedraičių miestelyje</v>
      </c>
      <c r="E52" s="34" t="s">
        <v>43</v>
      </c>
      <c r="F52" s="233" t="s">
        <v>1275</v>
      </c>
      <c r="G52" s="207" t="str">
        <f aca="false">'2 lentelė'!$E52</f>
        <v>P.S.342</v>
      </c>
      <c r="H52" s="24" t="str">
        <f aca="false">'2 lentelė'!$F52</f>
        <v>Įdiegtos saugų eismų gerinančios ir aplinkosaugos priemonės, vnt.</v>
      </c>
      <c r="I52" s="24" t="n">
        <f aca="false">'2 lentelė'!$G52</f>
        <v>1</v>
      </c>
      <c r="J52" s="22" t="n">
        <v>0</v>
      </c>
      <c r="K52" s="210" t="n">
        <v>0</v>
      </c>
      <c r="L52" s="207"/>
      <c r="M52" s="24"/>
      <c r="N52" s="24"/>
      <c r="O52" s="22"/>
      <c r="P52" s="210"/>
      <c r="Q52" s="209"/>
      <c r="R52" s="22"/>
      <c r="S52" s="22"/>
      <c r="T52" s="22"/>
      <c r="U52" s="210"/>
      <c r="V52" s="211"/>
      <c r="W52" s="34"/>
      <c r="X52" s="22"/>
      <c r="Y52" s="22"/>
      <c r="Z52" s="210"/>
      <c r="AA52" s="212"/>
      <c r="AB52" s="77"/>
      <c r="AC52" s="77"/>
      <c r="AD52" s="83"/>
      <c r="AE52" s="226"/>
      <c r="AF52" s="212"/>
      <c r="AG52" s="77"/>
      <c r="AH52" s="77"/>
      <c r="AI52" s="83"/>
      <c r="AJ52" s="214"/>
      <c r="AK52" s="1"/>
    </row>
    <row r="53" customFormat="false" ht="81.75" hidden="false" customHeight="true" outlineLevel="0" collapsed="false">
      <c r="B53" s="32" t="str">
        <f aca="false">'1 lentelė'!$B53</f>
        <v>1.2.1.1.14</v>
      </c>
      <c r="C53" s="32" t="str">
        <f aca="false">'1 lentelė'!$C53</f>
        <v>R095511-120000-1225</v>
      </c>
      <c r="D53" s="32" t="str">
        <f aca="false">'1 lentelė'!$D53</f>
        <v>Saugaus eismo priemonių diegimas Žemaitės gatvėje Zarasų mieste</v>
      </c>
      <c r="E53" s="32" t="s">
        <v>43</v>
      </c>
      <c r="F53" s="219" t="s">
        <v>43</v>
      </c>
      <c r="G53" s="207" t="str">
        <f aca="false">'2 lentelė'!$E53</f>
        <v>P.S.342</v>
      </c>
      <c r="H53" s="24" t="str">
        <f aca="false">'2 lentelė'!$F53</f>
        <v>Įdiegtos saugų eismų gerinančios ir aplinkosaugos priemonės, vnt.</v>
      </c>
      <c r="I53" s="24" t="n">
        <f aca="false">'2 lentelė'!$G53</f>
        <v>1</v>
      </c>
      <c r="J53" s="22" t="n">
        <v>0</v>
      </c>
      <c r="K53" s="210" t="n">
        <v>0</v>
      </c>
      <c r="L53" s="234"/>
      <c r="M53" s="235"/>
      <c r="N53" s="235"/>
      <c r="O53" s="221"/>
      <c r="P53" s="236"/>
      <c r="Q53" s="209"/>
      <c r="R53" s="22"/>
      <c r="S53" s="22"/>
      <c r="T53" s="22"/>
      <c r="U53" s="210"/>
      <c r="V53" s="211"/>
      <c r="W53" s="34"/>
      <c r="X53" s="22"/>
      <c r="Y53" s="22"/>
      <c r="Z53" s="210"/>
      <c r="AA53" s="212"/>
      <c r="AB53" s="77"/>
      <c r="AC53" s="77"/>
      <c r="AD53" s="83"/>
      <c r="AE53" s="226"/>
      <c r="AF53" s="212"/>
      <c r="AG53" s="77"/>
      <c r="AH53" s="77"/>
      <c r="AI53" s="83"/>
      <c r="AJ53" s="214"/>
      <c r="AK53" s="1"/>
    </row>
    <row r="54" customFormat="false" ht="106.5" hidden="false" customHeight="true" outlineLevel="0" collapsed="false">
      <c r="B54" s="84" t="str">
        <f aca="false">'1 lentelė'!$B54</f>
        <v>1.2.2 </v>
      </c>
      <c r="C54" s="84"/>
      <c r="D54" s="47" t="str">
        <f aca="false">'1 lentelė'!$D54</f>
        <v>Uždavinys: Plėtoti  aplinką tausojančią ir eismo saugą didinančią infrastruktūrą ir priemones bei darnų judumą</v>
      </c>
      <c r="E54" s="84"/>
      <c r="F54" s="237"/>
      <c r="G54" s="84"/>
      <c r="H54" s="84"/>
      <c r="I54" s="84"/>
      <c r="J54" s="84"/>
      <c r="K54" s="237"/>
      <c r="L54" s="84"/>
      <c r="M54" s="84"/>
      <c r="N54" s="84"/>
      <c r="O54" s="84"/>
      <c r="P54" s="237"/>
      <c r="Q54" s="238"/>
      <c r="R54" s="84"/>
      <c r="S54" s="84"/>
      <c r="T54" s="84"/>
      <c r="U54" s="237"/>
      <c r="V54" s="84"/>
      <c r="W54" s="84"/>
      <c r="X54" s="84"/>
      <c r="Y54" s="84"/>
      <c r="Z54" s="237"/>
      <c r="AA54" s="84"/>
      <c r="AB54" s="84"/>
      <c r="AC54" s="84"/>
      <c r="AD54" s="84"/>
      <c r="AE54" s="237"/>
      <c r="AF54" s="84"/>
      <c r="AG54" s="84"/>
      <c r="AH54" s="84"/>
      <c r="AI54" s="84"/>
      <c r="AJ54" s="237"/>
      <c r="AK54" s="1"/>
    </row>
    <row r="55" customFormat="false" ht="69.75" hidden="false" customHeight="true" outlineLevel="0" collapsed="false">
      <c r="B55" s="62" t="str">
        <f aca="false">'1 lentelė'!$B55</f>
        <v>1.2.2.1</v>
      </c>
      <c r="C55" s="62"/>
      <c r="D55" s="87" t="str">
        <f aca="false">'1 lentelė'!$D55</f>
        <v>Priemonė: Pėsčiųjų ir dviračių takų rekonstrukcija ir plėtra</v>
      </c>
      <c r="E55" s="62"/>
      <c r="F55" s="229"/>
      <c r="G55" s="62"/>
      <c r="H55" s="62"/>
      <c r="I55" s="62"/>
      <c r="J55" s="62"/>
      <c r="K55" s="229"/>
      <c r="L55" s="62"/>
      <c r="M55" s="62"/>
      <c r="N55" s="62"/>
      <c r="O55" s="62"/>
      <c r="P55" s="229"/>
      <c r="Q55" s="239"/>
      <c r="R55" s="62"/>
      <c r="S55" s="62"/>
      <c r="T55" s="62"/>
      <c r="U55" s="229"/>
      <c r="V55" s="62"/>
      <c r="W55" s="62"/>
      <c r="X55" s="62"/>
      <c r="Y55" s="62"/>
      <c r="Z55" s="229"/>
      <c r="AA55" s="62"/>
      <c r="AB55" s="62"/>
      <c r="AC55" s="62"/>
      <c r="AD55" s="62"/>
      <c r="AE55" s="229"/>
      <c r="AF55" s="62"/>
      <c r="AG55" s="62"/>
      <c r="AH55" s="62"/>
      <c r="AI55" s="62"/>
      <c r="AJ55" s="229"/>
      <c r="AK55" s="1"/>
    </row>
    <row r="56" customFormat="false" ht="24.75" hidden="false" customHeight="true" outlineLevel="0" collapsed="false">
      <c r="B56" s="32"/>
      <c r="C56" s="32"/>
      <c r="D56" s="32"/>
      <c r="E56" s="32"/>
      <c r="F56" s="219"/>
      <c r="G56" s="207"/>
      <c r="H56" s="24"/>
      <c r="I56" s="24"/>
      <c r="J56" s="22"/>
      <c r="K56" s="210"/>
      <c r="L56" s="240"/>
      <c r="M56" s="107"/>
      <c r="N56" s="107"/>
      <c r="O56" s="106"/>
      <c r="P56" s="241"/>
      <c r="Q56" s="209"/>
      <c r="R56" s="22"/>
      <c r="S56" s="22"/>
      <c r="T56" s="22"/>
      <c r="U56" s="210"/>
      <c r="V56" s="211"/>
      <c r="W56" s="34"/>
      <c r="X56" s="22"/>
      <c r="Y56" s="22"/>
      <c r="Z56" s="210"/>
      <c r="AA56" s="212"/>
      <c r="AB56" s="77"/>
      <c r="AC56" s="77"/>
      <c r="AD56" s="83"/>
      <c r="AE56" s="226"/>
      <c r="AF56" s="212"/>
      <c r="AG56" s="77"/>
      <c r="AH56" s="77"/>
      <c r="AI56" s="83"/>
      <c r="AJ56" s="214"/>
      <c r="AK56" s="1"/>
    </row>
    <row r="57" customFormat="false" ht="141.75" hidden="false" customHeight="true" outlineLevel="0" collapsed="false">
      <c r="B57" s="32" t="str">
        <f aca="false">'1 lentelė'!$B57</f>
        <v>1.2.2.1.3</v>
      </c>
      <c r="C57" s="32" t="str">
        <f aca="false">'1 lentelė'!$C57</f>
        <v>R095516-190000-1210</v>
      </c>
      <c r="D57" s="32" t="str">
        <f aca="false">'1 lentelė'!$D57</f>
        <v>Dviračių ir pėsčiųjų takų tinklo palei Ąžuolų g. iki mokyklų komplekso plėtra didinant atskirų Molėtų miesto teritorijų tarpusavio integraciją</v>
      </c>
      <c r="E57" s="32" t="s">
        <v>42</v>
      </c>
      <c r="F57" s="219" t="s">
        <v>1068</v>
      </c>
      <c r="G57" s="207" t="str">
        <f aca="false">'2 lentelė'!$E57</f>
        <v>P.S.321</v>
      </c>
      <c r="H57" s="24" t="str">
        <f aca="false">'2 lentelė'!$F57</f>
        <v>Įrengtų naujų dviračių ir / ar pėsčiųjų takų ir / ar trasų ilgis, km</v>
      </c>
      <c r="I57" s="24" t="n">
        <f aca="false">'2 lentelė'!$G57</f>
        <v>0.18</v>
      </c>
      <c r="J57" s="24" t="n">
        <v>0.18</v>
      </c>
      <c r="K57" s="208" t="n">
        <v>0</v>
      </c>
      <c r="L57" s="207" t="str">
        <f aca="false">'2 lentelė'!$H57</f>
        <v>P.S.322</v>
      </c>
      <c r="M57" s="24" t="str">
        <f aca="false">'2 lentelė'!$I57</f>
        <v>Rekonstruotų dviračių ir / ar pėsčiųjų takų ir / ar trasų ilgis, km</v>
      </c>
      <c r="N57" s="24" t="n">
        <f aca="false">'2 lentelė'!$J57</f>
        <v>0.81</v>
      </c>
      <c r="O57" s="28" t="n">
        <v>0.81</v>
      </c>
      <c r="P57" s="242" t="n">
        <v>0</v>
      </c>
      <c r="Q57" s="209"/>
      <c r="R57" s="22"/>
      <c r="S57" s="22"/>
      <c r="T57" s="22"/>
      <c r="U57" s="210"/>
      <c r="V57" s="211"/>
      <c r="W57" s="34"/>
      <c r="X57" s="22"/>
      <c r="Y57" s="22"/>
      <c r="Z57" s="210"/>
      <c r="AA57" s="212"/>
      <c r="AB57" s="77"/>
      <c r="AC57" s="77"/>
      <c r="AD57" s="83"/>
      <c r="AE57" s="226"/>
      <c r="AF57" s="212"/>
      <c r="AG57" s="77"/>
      <c r="AH57" s="77"/>
      <c r="AI57" s="83"/>
      <c r="AJ57" s="214"/>
      <c r="AK57" s="1"/>
    </row>
    <row r="58" customFormat="false" ht="106.5" hidden="false" customHeight="true" outlineLevel="0" collapsed="false">
      <c r="B58" s="32" t="str">
        <f aca="false">'1 lentelė'!$B58</f>
        <v>1.2.2.1.4</v>
      </c>
      <c r="C58" s="32" t="str">
        <f aca="false">'1 lentelė'!$C58</f>
        <v>R095516-190000-1211</v>
      </c>
      <c r="D58" s="32" t="str">
        <f aca="false">'1 lentelė'!$D58</f>
        <v>Dviračių ir pėsčiųjų takų infrastruktūros Utenos mieste plėtra, siekiant pagerinti Pramonės rajono pasiekiamumą.</v>
      </c>
      <c r="E58" s="32" t="s">
        <v>42</v>
      </c>
      <c r="F58" s="219" t="s">
        <v>1073</v>
      </c>
      <c r="G58" s="207" t="str">
        <f aca="false">'2 lentelė'!$E58</f>
        <v>P.S.322</v>
      </c>
      <c r="H58" s="24" t="str">
        <f aca="false">'2 lentelė'!$F58</f>
        <v> Rekonstruotų dviračių ir/ar pėsčiųjų takų ir/ar trasų ilgis, km</v>
      </c>
      <c r="I58" s="24" t="n">
        <f aca="false">'2 lentelė'!$G58</f>
        <v>0.85</v>
      </c>
      <c r="J58" s="28" t="n">
        <v>0.85</v>
      </c>
      <c r="K58" s="232" t="n">
        <v>0.85</v>
      </c>
      <c r="L58" s="207"/>
      <c r="M58" s="24"/>
      <c r="N58" s="24"/>
      <c r="O58" s="22"/>
      <c r="P58" s="210"/>
      <c r="Q58" s="209"/>
      <c r="R58" s="22"/>
      <c r="S58" s="22"/>
      <c r="T58" s="22"/>
      <c r="U58" s="210"/>
      <c r="V58" s="211"/>
      <c r="W58" s="34"/>
      <c r="X58" s="22"/>
      <c r="Y58" s="22"/>
      <c r="Z58" s="210"/>
      <c r="AA58" s="212"/>
      <c r="AB58" s="77"/>
      <c r="AC58" s="77"/>
      <c r="AD58" s="83"/>
      <c r="AE58" s="226"/>
      <c r="AF58" s="212"/>
      <c r="AG58" s="77"/>
      <c r="AH58" s="77"/>
      <c r="AI58" s="83"/>
      <c r="AJ58" s="214"/>
      <c r="AK58" s="1"/>
    </row>
    <row r="59" customFormat="false" ht="90.75" hidden="false" customHeight="true" outlineLevel="0" collapsed="false">
      <c r="B59" s="32" t="str">
        <f aca="false">'1 lentelė'!$B59</f>
        <v>1.2.2.1.5 </v>
      </c>
      <c r="C59" s="32" t="str">
        <f aca="false">'1 lentelė'!$C59</f>
        <v>R095516-190000-1212</v>
      </c>
      <c r="D59" s="32" t="str">
        <f aca="false">'1 lentelė'!$D59</f>
        <v>Pėsčiųjų ir dviračių takų plėtra Griežto ežero pakrantėje nuo Vytauto gatvės iki Griežto gatvės </v>
      </c>
      <c r="E59" s="32" t="s">
        <v>16</v>
      </c>
      <c r="F59" s="219" t="s">
        <v>1070</v>
      </c>
      <c r="G59" s="207" t="str">
        <f aca="false">'2 lentelė'!$E59</f>
        <v>P.S.321</v>
      </c>
      <c r="H59" s="24" t="str">
        <f aca="false">'2 lentelė'!$F59</f>
        <v>Įrengtų naujų dviračių / ir / ar pėsčiųjų takų ir / ar trasų ilgis, km</v>
      </c>
      <c r="I59" s="24" t="n">
        <f aca="false">'2 lentelė'!$G59</f>
        <v>0.55</v>
      </c>
      <c r="J59" s="24" t="n">
        <v>0.55</v>
      </c>
      <c r="K59" s="208" t="n">
        <v>0</v>
      </c>
      <c r="L59" s="207"/>
      <c r="M59" s="24"/>
      <c r="N59" s="24"/>
      <c r="O59" s="22"/>
      <c r="P59" s="210"/>
      <c r="Q59" s="209"/>
      <c r="R59" s="22"/>
      <c r="S59" s="22"/>
      <c r="T59" s="22"/>
      <c r="U59" s="210"/>
      <c r="V59" s="211"/>
      <c r="W59" s="34"/>
      <c r="X59" s="22"/>
      <c r="Y59" s="22"/>
      <c r="Z59" s="210"/>
      <c r="AA59" s="212"/>
      <c r="AB59" s="77"/>
      <c r="AC59" s="77"/>
      <c r="AD59" s="83"/>
      <c r="AE59" s="226"/>
      <c r="AF59" s="212"/>
      <c r="AG59" s="77"/>
      <c r="AH59" s="77"/>
      <c r="AI59" s="83"/>
      <c r="AJ59" s="214"/>
      <c r="AK59" s="1"/>
    </row>
    <row r="60" customFormat="false" ht="62.25" hidden="false" customHeight="true" outlineLevel="0" collapsed="false">
      <c r="B60" s="32" t="str">
        <f aca="false">'1 lentelė'!$B60</f>
        <v>1.2.2.1.6</v>
      </c>
      <c r="C60" s="32" t="str">
        <f aca="false">'1 lentelė'!$C60</f>
        <v>R095516-190000-1213</v>
      </c>
      <c r="D60" s="32" t="str">
        <f aca="false">'1 lentelė'!$D60</f>
        <v>Pėsčiųjų takų tinklo plėtra Dusetose, Zarasų rajone </v>
      </c>
      <c r="E60" s="32" t="s">
        <v>16</v>
      </c>
      <c r="F60" s="219" t="s">
        <v>1073</v>
      </c>
      <c r="G60" s="207" t="str">
        <f aca="false">'2 lentelė'!$E60</f>
        <v>P.S.322</v>
      </c>
      <c r="H60" s="24" t="str">
        <f aca="false">'2 lentelė'!$F60</f>
        <v>Rekonstruotų dviračių ir/ar pėsčiųjų takų ir/ar trasų ilgis, km</v>
      </c>
      <c r="I60" s="24" t="n">
        <f aca="false">'2 lentelė'!$G60</f>
        <v>0.2</v>
      </c>
      <c r="J60" s="24" t="n">
        <v>0</v>
      </c>
      <c r="K60" s="208" t="n">
        <v>0</v>
      </c>
      <c r="L60" s="207"/>
      <c r="M60" s="24"/>
      <c r="N60" s="24"/>
      <c r="O60" s="22"/>
      <c r="P60" s="210"/>
      <c r="Q60" s="243"/>
      <c r="R60" s="22"/>
      <c r="S60" s="22"/>
      <c r="T60" s="22"/>
      <c r="U60" s="210"/>
      <c r="V60" s="244"/>
      <c r="W60" s="34"/>
      <c r="X60" s="22"/>
      <c r="Y60" s="22"/>
      <c r="Z60" s="210"/>
      <c r="AA60" s="245"/>
      <c r="AB60" s="77"/>
      <c r="AC60" s="77"/>
      <c r="AD60" s="83"/>
      <c r="AE60" s="226"/>
      <c r="AF60" s="245"/>
      <c r="AG60" s="77"/>
      <c r="AH60" s="77"/>
      <c r="AI60" s="83"/>
      <c r="AJ60" s="214"/>
      <c r="AK60" s="1"/>
    </row>
    <row r="61" customFormat="false" ht="104.25" hidden="false" customHeight="true" outlineLevel="0" collapsed="false">
      <c r="B61" s="32" t="str">
        <f aca="false">'1 lentelė'!$B61</f>
        <v>1.2.2.1.7</v>
      </c>
      <c r="C61" s="32" t="str">
        <f aca="false">'1 lentelė'!$C61</f>
        <v>R095516-190000-1214</v>
      </c>
      <c r="D61" s="32" t="str">
        <f aca="false">'1 lentelė'!$D61</f>
        <v>Susisiekimo sąlygų gerinimas Molėtų mieste įrengiant pėsčiųjų takus tarp Ąžuolų ir Melioratorių gatvių</v>
      </c>
      <c r="E61" s="32" t="s">
        <v>16</v>
      </c>
      <c r="F61" s="219" t="s">
        <v>1276</v>
      </c>
      <c r="G61" s="207" t="str">
        <f aca="false">'2 lentelė'!$E61</f>
        <v>P.S.321</v>
      </c>
      <c r="H61" s="24" t="str">
        <f aca="false">'2 lentelė'!$F61</f>
        <v>Įrengtų naujų dviračių / ir / ar pėsčiųjų takų ir / ar trasų ilgis, km</v>
      </c>
      <c r="I61" s="24" t="n">
        <f aca="false">'2 lentelė'!$G61</f>
        <v>0.54</v>
      </c>
      <c r="J61" s="24" t="n">
        <v>0</v>
      </c>
      <c r="K61" s="208" t="n">
        <v>0</v>
      </c>
      <c r="L61" s="207"/>
      <c r="M61" s="24"/>
      <c r="N61" s="24"/>
      <c r="O61" s="22"/>
      <c r="P61" s="210"/>
      <c r="Q61" s="243"/>
      <c r="R61" s="22"/>
      <c r="S61" s="22"/>
      <c r="T61" s="22"/>
      <c r="U61" s="210"/>
      <c r="V61" s="244"/>
      <c r="W61" s="34"/>
      <c r="X61" s="22"/>
      <c r="Y61" s="22"/>
      <c r="Z61" s="210"/>
      <c r="AA61" s="245"/>
      <c r="AB61" s="77"/>
      <c r="AC61" s="77"/>
      <c r="AD61" s="83"/>
      <c r="AE61" s="226"/>
      <c r="AF61" s="245"/>
      <c r="AG61" s="77"/>
      <c r="AH61" s="77"/>
      <c r="AI61" s="83"/>
      <c r="AJ61" s="214"/>
      <c r="AK61" s="1"/>
    </row>
    <row r="62" customFormat="false" ht="67.5" hidden="false" customHeight="false" outlineLevel="0" collapsed="false">
      <c r="B62" s="62" t="str">
        <f aca="false">'1 lentelė'!$B62</f>
        <v>1.2.2.2</v>
      </c>
      <c r="C62" s="62"/>
      <c r="D62" s="87" t="str">
        <f aca="false">'1 lentelė'!$D62</f>
        <v>Priemonė: Darnaus judumo priemonių diegimas</v>
      </c>
      <c r="E62" s="62"/>
      <c r="F62" s="229"/>
      <c r="G62" s="62"/>
      <c r="H62" s="62"/>
      <c r="I62" s="62"/>
      <c r="J62" s="62"/>
      <c r="K62" s="229"/>
      <c r="L62" s="62"/>
      <c r="M62" s="62"/>
      <c r="N62" s="62"/>
      <c r="O62" s="62"/>
      <c r="P62" s="229"/>
      <c r="Q62" s="62"/>
      <c r="R62" s="62"/>
      <c r="S62" s="62"/>
      <c r="T62" s="62"/>
      <c r="U62" s="229"/>
      <c r="V62" s="62"/>
      <c r="W62" s="62"/>
      <c r="X62" s="62"/>
      <c r="Y62" s="62"/>
      <c r="Z62" s="229"/>
      <c r="AA62" s="62"/>
      <c r="AB62" s="62"/>
      <c r="AC62" s="62"/>
      <c r="AD62" s="62"/>
      <c r="AE62" s="229"/>
      <c r="AF62" s="62"/>
      <c r="AG62" s="62"/>
      <c r="AH62" s="62"/>
      <c r="AI62" s="62"/>
      <c r="AJ62" s="229"/>
      <c r="AK62" s="1"/>
    </row>
    <row r="63" customFormat="false" ht="15" hidden="true" customHeight="false" outlineLevel="0" collapsed="false">
      <c r="B63" s="32"/>
      <c r="C63" s="32"/>
      <c r="D63" s="32"/>
      <c r="E63" s="32"/>
      <c r="F63" s="246"/>
      <c r="G63" s="207"/>
      <c r="H63" s="24"/>
      <c r="I63" s="24"/>
      <c r="J63" s="92"/>
      <c r="K63" s="247"/>
      <c r="L63" s="207"/>
      <c r="M63" s="24"/>
      <c r="N63" s="24"/>
      <c r="O63" s="22"/>
      <c r="P63" s="210"/>
      <c r="Q63" s="209"/>
      <c r="R63" s="22"/>
      <c r="S63" s="22"/>
      <c r="T63" s="92"/>
      <c r="U63" s="247"/>
      <c r="V63" s="211"/>
      <c r="W63" s="34"/>
      <c r="X63" s="22"/>
      <c r="Y63" s="22"/>
      <c r="Z63" s="210"/>
      <c r="AA63" s="212"/>
      <c r="AB63" s="77"/>
      <c r="AC63" s="77"/>
      <c r="AD63" s="83"/>
      <c r="AE63" s="226"/>
      <c r="AF63" s="212"/>
      <c r="AG63" s="77"/>
      <c r="AH63" s="77"/>
      <c r="AI63" s="83"/>
      <c r="AJ63" s="214"/>
      <c r="AK63" s="1"/>
    </row>
    <row r="64" customFormat="false" ht="54.75" hidden="false" customHeight="true" outlineLevel="0" collapsed="false">
      <c r="B64" s="32" t="str">
        <f aca="false">'1 lentelė'!$B64</f>
        <v>1.2.2.2.2</v>
      </c>
      <c r="C64" s="32" t="str">
        <f aca="false">'1 lentelė'!$C64</f>
        <v>R095513-500000-1214</v>
      </c>
      <c r="D64" s="32" t="str">
        <f aca="false">'1 lentelė'!$D64</f>
        <v>Visagino miesto darnaus judumo plano parengimas </v>
      </c>
      <c r="E64" s="32" t="s">
        <v>42</v>
      </c>
      <c r="F64" s="248" t="s">
        <v>1277</v>
      </c>
      <c r="G64" s="207" t="str">
        <f aca="false">'2 lentelė'!$E64</f>
        <v>P.N.507</v>
      </c>
      <c r="H64" s="24" t="str">
        <f aca="false">'2 lentelė'!$F64</f>
        <v>Parengti darnaus judumo mieste planai, vnt</v>
      </c>
      <c r="I64" s="24" t="n">
        <f aca="false">'2 lentelė'!$G64</f>
        <v>1</v>
      </c>
      <c r="J64" s="93" t="n">
        <v>1</v>
      </c>
      <c r="K64" s="93" t="n">
        <v>1</v>
      </c>
      <c r="L64" s="207"/>
      <c r="M64" s="24"/>
      <c r="N64" s="24"/>
      <c r="O64" s="24"/>
      <c r="P64" s="208"/>
      <c r="Q64" s="209"/>
      <c r="R64" s="22"/>
      <c r="S64" s="22"/>
      <c r="T64" s="94"/>
      <c r="U64" s="249"/>
      <c r="V64" s="211"/>
      <c r="W64" s="34"/>
      <c r="X64" s="22"/>
      <c r="Y64" s="24"/>
      <c r="Z64" s="208"/>
      <c r="AA64" s="212"/>
      <c r="AB64" s="77"/>
      <c r="AC64" s="77"/>
      <c r="AD64" s="83"/>
      <c r="AE64" s="226"/>
      <c r="AF64" s="212"/>
      <c r="AG64" s="77"/>
      <c r="AH64" s="77"/>
      <c r="AI64" s="83"/>
      <c r="AJ64" s="214"/>
      <c r="AK64" s="1"/>
    </row>
    <row r="65" customFormat="false" ht="57" hidden="false" customHeight="true" outlineLevel="0" collapsed="false">
      <c r="B65" s="32" t="str">
        <f aca="false">'1 lentelė'!$B65</f>
        <v>1.2.2.2.3</v>
      </c>
      <c r="C65" s="32" t="str">
        <f aca="false">'1 lentelė'!$C65</f>
        <v>R095514-190000-1215</v>
      </c>
      <c r="D65" s="32" t="str">
        <f aca="false">'1 lentelė'!$D65</f>
        <v>Darnaus judumo infrastruktūros įrengimas Visagino mieste</v>
      </c>
      <c r="E65" s="32" t="s">
        <v>42</v>
      </c>
      <c r="F65" s="206" t="s">
        <v>43</v>
      </c>
      <c r="G65" s="207" t="str">
        <f aca="false">'2 lentelė'!$E65</f>
        <v>P.S.323</v>
      </c>
      <c r="H65" s="24" t="str">
        <f aca="false">'2 lentelė'!$F65</f>
        <v>Įgyvendintos darnaus judumo priemonės, vnt</v>
      </c>
      <c r="I65" s="24" t="n">
        <f aca="false">'2 lentelė'!$G65</f>
        <v>1</v>
      </c>
      <c r="J65" s="24" t="n">
        <v>0</v>
      </c>
      <c r="K65" s="208" t="n">
        <v>0</v>
      </c>
      <c r="L65" s="207"/>
      <c r="M65" s="24"/>
      <c r="N65" s="24"/>
      <c r="O65" s="24"/>
      <c r="P65" s="208"/>
      <c r="Q65" s="209"/>
      <c r="R65" s="22"/>
      <c r="S65" s="22"/>
      <c r="T65" s="94"/>
      <c r="U65" s="249"/>
      <c r="V65" s="211"/>
      <c r="W65" s="34"/>
      <c r="X65" s="22"/>
      <c r="Y65" s="24"/>
      <c r="Z65" s="208"/>
      <c r="AA65" s="212"/>
      <c r="AB65" s="77"/>
      <c r="AC65" s="77"/>
      <c r="AD65" s="83"/>
      <c r="AE65" s="226"/>
      <c r="AF65" s="212"/>
      <c r="AG65" s="77"/>
      <c r="AH65" s="77"/>
      <c r="AI65" s="83"/>
      <c r="AJ65" s="250"/>
      <c r="AK65" s="1"/>
    </row>
    <row r="66" customFormat="false" ht="52.5" hidden="false" customHeight="true" outlineLevel="0" collapsed="false">
      <c r="B66" s="32" t="str">
        <f aca="false">'1 lentelė'!$B66</f>
        <v>1.2.2.2.4</v>
      </c>
      <c r="C66" s="32" t="str">
        <f aca="false">'1 lentelė'!$C66</f>
        <v>R095513-500000-1216</v>
      </c>
      <c r="D66" s="32" t="str">
        <f aca="false">'1 lentelė'!$D66</f>
        <v>Darnaus judumo Utenos mieste plano rengimas</v>
      </c>
      <c r="E66" s="32" t="s">
        <v>43</v>
      </c>
      <c r="F66" s="206" t="s">
        <v>1278</v>
      </c>
      <c r="G66" s="207" t="str">
        <f aca="false">'2 lentelė'!$E66</f>
        <v>P.N.507</v>
      </c>
      <c r="H66" s="24" t="str">
        <f aca="false">'2 lentelė'!$F66</f>
        <v>Parengti darnaus judumo mieste planai, vnt</v>
      </c>
      <c r="I66" s="24" t="n">
        <f aca="false">'2 lentelė'!$G66</f>
        <v>1</v>
      </c>
      <c r="J66" s="24" t="n">
        <v>1</v>
      </c>
      <c r="K66" s="208" t="n">
        <v>1</v>
      </c>
      <c r="L66" s="207"/>
      <c r="M66" s="24"/>
      <c r="N66" s="24"/>
      <c r="O66" s="24"/>
      <c r="P66" s="208"/>
      <c r="Q66" s="209"/>
      <c r="R66" s="22"/>
      <c r="S66" s="22"/>
      <c r="T66" s="94"/>
      <c r="U66" s="249"/>
      <c r="V66" s="211"/>
      <c r="W66" s="34"/>
      <c r="X66" s="22"/>
      <c r="Y66" s="24"/>
      <c r="Z66" s="208"/>
      <c r="AA66" s="212"/>
      <c r="AB66" s="77"/>
      <c r="AC66" s="77"/>
      <c r="AD66" s="83"/>
      <c r="AE66" s="226"/>
      <c r="AF66" s="212"/>
      <c r="AG66" s="77"/>
      <c r="AH66" s="77"/>
      <c r="AI66" s="83"/>
      <c r="AJ66" s="214"/>
      <c r="AK66" s="1"/>
    </row>
    <row r="67" customFormat="false" ht="63.75" hidden="false" customHeight="false" outlineLevel="0" collapsed="false">
      <c r="B67" s="32" t="str">
        <f aca="false">'1 lentelė'!$B67</f>
        <v>1.2.2.2.5</v>
      </c>
      <c r="C67" s="32" t="str">
        <f aca="false">'1 lentelė'!$C67</f>
        <v>R095514-190000-1217</v>
      </c>
      <c r="D67" s="32" t="str">
        <f aca="false">'1 lentelė'!$D67</f>
        <v>Utenos miesto darnaus judumo plano priemonių diegimas</v>
      </c>
      <c r="E67" s="32" t="s">
        <v>43</v>
      </c>
      <c r="F67" s="206" t="s">
        <v>43</v>
      </c>
      <c r="G67" s="207" t="str">
        <f aca="false">'2 lentelė'!$E67</f>
        <v>P.S.323</v>
      </c>
      <c r="H67" s="24" t="str">
        <f aca="false">'2 lentelė'!$F67</f>
        <v>Įgyvendintos darnaus judumo priemonės, vnt</v>
      </c>
      <c r="I67" s="24" t="n">
        <f aca="false">'2 lentelė'!$G67</f>
        <v>1</v>
      </c>
      <c r="J67" s="24" t="n">
        <v>0</v>
      </c>
      <c r="K67" s="208" t="n">
        <v>0</v>
      </c>
      <c r="L67" s="207"/>
      <c r="M67" s="24"/>
      <c r="N67" s="24"/>
      <c r="O67" s="24"/>
      <c r="P67" s="208"/>
      <c r="Q67" s="209"/>
      <c r="R67" s="22"/>
      <c r="S67" s="22"/>
      <c r="T67" s="94"/>
      <c r="U67" s="249"/>
      <c r="V67" s="211"/>
      <c r="W67" s="34"/>
      <c r="X67" s="22"/>
      <c r="Y67" s="24"/>
      <c r="Z67" s="208"/>
      <c r="AA67" s="212"/>
      <c r="AB67" s="77"/>
      <c r="AC67" s="77"/>
      <c r="AD67" s="96"/>
      <c r="AE67" s="251"/>
      <c r="AF67" s="212"/>
      <c r="AG67" s="77"/>
      <c r="AH67" s="77"/>
      <c r="AI67" s="96"/>
      <c r="AJ67" s="217"/>
      <c r="AK67" s="26"/>
    </row>
    <row r="68" customFormat="false" ht="111" hidden="false" customHeight="true" outlineLevel="0" collapsed="false">
      <c r="B68" s="97" t="str">
        <f aca="false">'1 lentelė'!$B68</f>
        <v>1.2.2.3</v>
      </c>
      <c r="C68" s="97"/>
      <c r="D68" s="98" t="str">
        <f aca="false">'1 lentelė'!$D68</f>
        <v>Priemonė: Vietinio susisiekimo viešojo transporto priemonių parko atnaujinimas</v>
      </c>
      <c r="E68" s="62"/>
      <c r="F68" s="229"/>
      <c r="G68" s="97"/>
      <c r="H68" s="97"/>
      <c r="I68" s="97"/>
      <c r="J68" s="62"/>
      <c r="K68" s="229"/>
      <c r="L68" s="97"/>
      <c r="M68" s="97"/>
      <c r="N68" s="97"/>
      <c r="O68" s="62"/>
      <c r="P68" s="229"/>
      <c r="Q68" s="97"/>
      <c r="R68" s="97"/>
      <c r="S68" s="97"/>
      <c r="T68" s="97"/>
      <c r="U68" s="252"/>
      <c r="V68" s="97"/>
      <c r="W68" s="97"/>
      <c r="X68" s="97"/>
      <c r="Y68" s="62"/>
      <c r="Z68" s="229"/>
      <c r="AA68" s="97"/>
      <c r="AB68" s="97"/>
      <c r="AC68" s="97"/>
      <c r="AD68" s="97"/>
      <c r="AE68" s="252"/>
      <c r="AF68" s="97"/>
      <c r="AG68" s="97"/>
      <c r="AH68" s="97"/>
      <c r="AI68" s="62"/>
      <c r="AJ68" s="229"/>
      <c r="AK68" s="1"/>
    </row>
    <row r="69" customFormat="false" ht="15" hidden="true" customHeight="false" outlineLevel="0" collapsed="false">
      <c r="B69" s="32"/>
      <c r="C69" s="32"/>
      <c r="D69" s="32"/>
      <c r="E69" s="32"/>
      <c r="F69" s="253"/>
      <c r="G69" s="207"/>
      <c r="H69" s="24"/>
      <c r="I69" s="24"/>
      <c r="J69" s="42"/>
      <c r="K69" s="254"/>
      <c r="L69" s="207"/>
      <c r="M69" s="24"/>
      <c r="N69" s="24"/>
      <c r="O69" s="22"/>
      <c r="P69" s="210"/>
      <c r="Q69" s="209"/>
      <c r="R69" s="22"/>
      <c r="S69" s="22"/>
      <c r="T69" s="92"/>
      <c r="U69" s="247"/>
      <c r="V69" s="211"/>
      <c r="W69" s="34"/>
      <c r="X69" s="22"/>
      <c r="Y69" s="22"/>
      <c r="Z69" s="210"/>
      <c r="AA69" s="212"/>
      <c r="AB69" s="77"/>
      <c r="AC69" s="77"/>
      <c r="AD69" s="83"/>
      <c r="AE69" s="226"/>
      <c r="AF69" s="212"/>
      <c r="AG69" s="77"/>
      <c r="AH69" s="77"/>
      <c r="AI69" s="83"/>
      <c r="AJ69" s="214"/>
      <c r="AK69" s="1"/>
    </row>
    <row r="70" customFormat="false" ht="93" hidden="false" customHeight="true" outlineLevel="0" collapsed="false">
      <c r="B70" s="32" t="str">
        <f aca="false">'1 lentelė'!B69</f>
        <v>1.2.2.3.3</v>
      </c>
      <c r="C70" s="32" t="str">
        <f aca="false">'1 lentelė'!C69</f>
        <v>R095518-100000-1219</v>
      </c>
      <c r="D70" s="32" t="str">
        <f aca="false">'1 lentelė'!D69</f>
        <v>Utenos rajono vietinio susisiekimo viešojo transporto priemonių parko atnaujinimas</v>
      </c>
      <c r="E70" s="32" t="s">
        <v>43</v>
      </c>
      <c r="F70" s="255" t="s">
        <v>43</v>
      </c>
      <c r="G70" s="207" t="str">
        <f aca="false">'2 lentelė'!$E69</f>
        <v>P.S.325</v>
      </c>
      <c r="H70" s="24" t="str">
        <f aca="false">'2 lentelė'!$F69</f>
        <v>Įsigytos naujos ekologiškos viešojo transporto priemonės (skaičius)</v>
      </c>
      <c r="I70" s="24" t="n">
        <f aca="false">'2 lentelė'!$G69</f>
        <v>4</v>
      </c>
      <c r="J70" s="94" t="n">
        <v>0</v>
      </c>
      <c r="K70" s="249" t="n">
        <v>0</v>
      </c>
      <c r="L70" s="207"/>
      <c r="M70" s="24"/>
      <c r="N70" s="24"/>
      <c r="O70" s="24"/>
      <c r="P70" s="208"/>
      <c r="Q70" s="209"/>
      <c r="R70" s="22"/>
      <c r="S70" s="22"/>
      <c r="T70" s="94"/>
      <c r="U70" s="249"/>
      <c r="V70" s="211"/>
      <c r="W70" s="34"/>
      <c r="X70" s="22"/>
      <c r="Y70" s="24"/>
      <c r="Z70" s="208"/>
      <c r="AA70" s="212"/>
      <c r="AB70" s="77"/>
      <c r="AC70" s="77"/>
      <c r="AD70" s="96"/>
      <c r="AE70" s="251"/>
      <c r="AF70" s="212"/>
      <c r="AG70" s="77"/>
      <c r="AH70" s="77"/>
      <c r="AI70" s="96"/>
      <c r="AJ70" s="217"/>
      <c r="AK70" s="26"/>
    </row>
    <row r="71" customFormat="false" ht="41.25" hidden="false" customHeight="true" outlineLevel="0" collapsed="false">
      <c r="B71" s="100" t="str">
        <f aca="false">'1 lentelė'!$B70</f>
        <v>2.</v>
      </c>
      <c r="C71" s="100"/>
      <c r="D71" s="99" t="str">
        <f aca="false">'1 lentelė'!$D70</f>
        <v>Prioritetas: Integrali ekonomika</v>
      </c>
      <c r="E71" s="100"/>
      <c r="F71" s="256"/>
      <c r="G71" s="100"/>
      <c r="H71" s="100"/>
      <c r="I71" s="100"/>
      <c r="J71" s="100"/>
      <c r="K71" s="256"/>
      <c r="L71" s="100"/>
      <c r="M71" s="100"/>
      <c r="N71" s="100"/>
      <c r="O71" s="100"/>
      <c r="P71" s="256"/>
      <c r="Q71" s="100"/>
      <c r="R71" s="100"/>
      <c r="S71" s="100"/>
      <c r="T71" s="100"/>
      <c r="U71" s="256"/>
      <c r="V71" s="100"/>
      <c r="W71" s="100"/>
      <c r="X71" s="100"/>
      <c r="Y71" s="100"/>
      <c r="Z71" s="256"/>
      <c r="AA71" s="257"/>
      <c r="AB71" s="100"/>
      <c r="AC71" s="100"/>
      <c r="AD71" s="100"/>
      <c r="AE71" s="256"/>
      <c r="AF71" s="258"/>
      <c r="AG71" s="100"/>
      <c r="AH71" s="100"/>
      <c r="AI71" s="100"/>
      <c r="AJ71" s="256"/>
    </row>
    <row r="72" customFormat="false" ht="81" hidden="false" customHeight="true" outlineLevel="0" collapsed="false">
      <c r="B72" s="52" t="str">
        <f aca="false">'1 lentelė'!$B71</f>
        <v>2.1 </v>
      </c>
      <c r="C72" s="52"/>
      <c r="D72" s="52" t="str">
        <f aca="false">'1 lentelė'!$D71</f>
        <v>Tikslas: Turizmo infrastruktūros, kultūros ir gamtos paveldo plėtra</v>
      </c>
      <c r="E72" s="52"/>
      <c r="F72" s="259"/>
      <c r="G72" s="52"/>
      <c r="H72" s="52"/>
      <c r="I72" s="52"/>
      <c r="J72" s="52"/>
      <c r="K72" s="259"/>
      <c r="L72" s="52"/>
      <c r="M72" s="52"/>
      <c r="N72" s="52"/>
      <c r="O72" s="52"/>
      <c r="P72" s="259"/>
      <c r="Q72" s="52"/>
      <c r="R72" s="52"/>
      <c r="S72" s="52"/>
      <c r="T72" s="52"/>
      <c r="U72" s="259"/>
      <c r="V72" s="52"/>
      <c r="W72" s="52"/>
      <c r="X72" s="52"/>
      <c r="Y72" s="52"/>
      <c r="Z72" s="259"/>
      <c r="AA72" s="260"/>
      <c r="AB72" s="52"/>
      <c r="AC72" s="52"/>
      <c r="AD72" s="52"/>
      <c r="AE72" s="259"/>
      <c r="AF72" s="261"/>
      <c r="AG72" s="52"/>
      <c r="AH72" s="52"/>
      <c r="AI72" s="52"/>
      <c r="AJ72" s="259"/>
    </row>
    <row r="73" customFormat="false" ht="68.25" hidden="false" customHeight="true" outlineLevel="0" collapsed="false">
      <c r="B73" s="56" t="str">
        <f aca="false">'1 lentelė'!$B72</f>
        <v>2.1.1 </v>
      </c>
      <c r="C73" s="56"/>
      <c r="D73" s="56" t="str">
        <f aca="false">'1 lentelė'!$D72</f>
        <v>Uždavinys: Sutvarkyti ir aktualizuoti kultūros paveldo plėtrą</v>
      </c>
      <c r="E73" s="56"/>
      <c r="F73" s="262"/>
      <c r="G73" s="56"/>
      <c r="H73" s="56"/>
      <c r="I73" s="56"/>
      <c r="J73" s="56"/>
      <c r="K73" s="262"/>
      <c r="L73" s="56"/>
      <c r="M73" s="56"/>
      <c r="N73" s="56"/>
      <c r="O73" s="56"/>
      <c r="P73" s="262"/>
      <c r="Q73" s="56"/>
      <c r="R73" s="56"/>
      <c r="S73" s="56"/>
      <c r="T73" s="56"/>
      <c r="U73" s="262"/>
      <c r="V73" s="56"/>
      <c r="W73" s="56"/>
      <c r="X73" s="56"/>
      <c r="Y73" s="56"/>
      <c r="Z73" s="262"/>
      <c r="AA73" s="263"/>
      <c r="AB73" s="56"/>
      <c r="AC73" s="56"/>
      <c r="AD73" s="56"/>
      <c r="AE73" s="262"/>
      <c r="AF73" s="264"/>
      <c r="AG73" s="56"/>
      <c r="AH73" s="56"/>
      <c r="AI73" s="56"/>
      <c r="AJ73" s="262"/>
    </row>
    <row r="74" customFormat="false" ht="70.5" hidden="false" customHeight="true" outlineLevel="0" collapsed="false">
      <c r="B74" s="97" t="str">
        <f aca="false">'1 lentelė'!$B73</f>
        <v>2.1.1.1</v>
      </c>
      <c r="C74" s="97"/>
      <c r="D74" s="98" t="str">
        <f aca="false">'1 lentelė'!$D73</f>
        <v>Priemonė: Aktualizuoti savivaldybių kultūros paveldo objektus</v>
      </c>
      <c r="E74" s="97"/>
      <c r="F74" s="252"/>
      <c r="G74" s="97"/>
      <c r="H74" s="97"/>
      <c r="I74" s="97"/>
      <c r="J74" s="97"/>
      <c r="K74" s="252"/>
      <c r="L74" s="97"/>
      <c r="M74" s="97"/>
      <c r="N74" s="97"/>
      <c r="O74" s="97"/>
      <c r="P74" s="252"/>
      <c r="Q74" s="97"/>
      <c r="R74" s="97"/>
      <c r="S74" s="97"/>
      <c r="T74" s="97"/>
      <c r="U74" s="252"/>
      <c r="V74" s="97"/>
      <c r="W74" s="97"/>
      <c r="X74" s="97"/>
      <c r="Y74" s="97"/>
      <c r="Z74" s="252"/>
      <c r="AA74" s="265"/>
      <c r="AB74" s="97"/>
      <c r="AC74" s="97"/>
      <c r="AD74" s="97"/>
      <c r="AE74" s="252"/>
      <c r="AF74" s="266"/>
      <c r="AG74" s="97"/>
      <c r="AH74" s="97"/>
      <c r="AI74" s="97"/>
      <c r="AJ74" s="252"/>
    </row>
    <row r="75" customFormat="false" ht="153" hidden="false" customHeight="false" outlineLevel="0" collapsed="false">
      <c r="B75" s="32" t="str">
        <f aca="false">'1 lentelė'!$B74</f>
        <v>2.1.1.1.1</v>
      </c>
      <c r="C75" s="32" t="str">
        <f aca="false">'1 lentelė'!$C74</f>
        <v>R093302-442942-2101</v>
      </c>
      <c r="D75" s="32" t="str">
        <f aca="false">'1 lentelė'!$D74</f>
        <v>Kompleksinis Okuličiūtės dvarelio Anykščiuose sutvarkymas ir pritaikymas kultūrinei, meninei veiklai </v>
      </c>
      <c r="E75" s="32" t="s">
        <v>42</v>
      </c>
      <c r="F75" s="255" t="s">
        <v>1114</v>
      </c>
      <c r="G75" s="207" t="str">
        <f aca="false">'2 lentelė'!$E74</f>
        <v>P.S.335</v>
      </c>
      <c r="H75" s="24" t="str">
        <f aca="false">'2 lentelė'!$F74</f>
        <v>Sutvarkyti, įrengti ir pritaikyti lankymui gamtos ir kultūros paveldo objektai ir teritorijos (skaičius)</v>
      </c>
      <c r="I75" s="24" t="n">
        <f aca="false">'2 lentelė'!$G74</f>
        <v>1</v>
      </c>
      <c r="J75" s="94" t="n">
        <v>1</v>
      </c>
      <c r="K75" s="249" t="n">
        <v>1</v>
      </c>
      <c r="L75" s="207" t="str">
        <f aca="false">'2 lentelė'!$H74</f>
        <v>P.B.209</v>
      </c>
      <c r="M75" s="24" t="str">
        <f aca="false">'2 lentelė'!$I74</f>
        <v>Numatomo apsilankymų remiamuose kultūros ir gamtos paveldo objektuose bei turistų traukos vietose skaičiaus padidėjimas </v>
      </c>
      <c r="N75" s="24" t="n">
        <f aca="false">'2 lentelė'!$J74</f>
        <v>1400</v>
      </c>
      <c r="O75" s="24" t="n">
        <v>1400</v>
      </c>
      <c r="P75" s="208" t="n">
        <v>1400</v>
      </c>
      <c r="Q75" s="209"/>
      <c r="R75" s="22"/>
      <c r="S75" s="22"/>
      <c r="T75" s="94"/>
      <c r="U75" s="249"/>
      <c r="V75" s="211"/>
      <c r="W75" s="34"/>
      <c r="X75" s="22"/>
      <c r="Y75" s="24"/>
      <c r="Z75" s="208"/>
      <c r="AA75" s="212"/>
      <c r="AB75" s="77"/>
      <c r="AC75" s="77"/>
      <c r="AD75" s="83"/>
      <c r="AE75" s="226"/>
      <c r="AF75" s="212"/>
      <c r="AG75" s="77"/>
      <c r="AH75" s="77"/>
      <c r="AI75" s="77"/>
      <c r="AJ75" s="213"/>
      <c r="AK75" s="1"/>
    </row>
    <row r="76" customFormat="false" ht="153" hidden="false" customHeight="false" outlineLevel="0" collapsed="false">
      <c r="B76" s="32" t="str">
        <f aca="false">'1 lentelė'!$B75</f>
        <v>2.1.1.1.2 </v>
      </c>
      <c r="C76" s="32" t="str">
        <f aca="false">'1 lentelė'!$C75</f>
        <v>R093302-440000-2102</v>
      </c>
      <c r="D76" s="32" t="str">
        <f aca="false">'1 lentelė'!$D75</f>
        <v>Naujų kultūros paslaugų visuomenės kultūriniams poreikiams tenkinti sukūrimas Utenos meno mokykloje </v>
      </c>
      <c r="E76" s="32" t="s">
        <v>16</v>
      </c>
      <c r="F76" s="255" t="s">
        <v>1116</v>
      </c>
      <c r="G76" s="207" t="str">
        <f aca="false">'2 lentelė'!$E75</f>
        <v>P.S.335</v>
      </c>
      <c r="H76" s="24" t="str">
        <f aca="false">'2 lentelė'!$F75</f>
        <v>Sutvarkyti, įrengti ir pritaikyti lankymui gamtos ir kultūros paveldo objektai ir teritorijos (skaičius)</v>
      </c>
      <c r="I76" s="24" t="n">
        <f aca="false">'2 lentelė'!$G75</f>
        <v>1</v>
      </c>
      <c r="J76" s="94" t="n">
        <v>1</v>
      </c>
      <c r="K76" s="249" t="n">
        <v>1</v>
      </c>
      <c r="L76" s="207" t="str">
        <f aca="false">'2 lentelė'!$H75</f>
        <v>P.B.209</v>
      </c>
      <c r="M76" s="24" t="str">
        <f aca="false">'2 lentelė'!$I75</f>
        <v>Numatomo apsilankymų remiamuose kultūros ir gamtos paveldo objektuose bei turistų traukos vietose skaičiaus padidėjimas </v>
      </c>
      <c r="N76" s="24" t="n">
        <f aca="false">'2 lentelė'!$J75</f>
        <v>2800</v>
      </c>
      <c r="O76" s="94" t="n">
        <v>2800</v>
      </c>
      <c r="P76" s="249" t="n">
        <v>2800</v>
      </c>
      <c r="Q76" s="209"/>
      <c r="R76" s="22"/>
      <c r="S76" s="22"/>
      <c r="T76" s="94"/>
      <c r="U76" s="249"/>
      <c r="V76" s="211"/>
      <c r="W76" s="34"/>
      <c r="X76" s="22"/>
      <c r="Y76" s="24"/>
      <c r="Z76" s="208"/>
      <c r="AA76" s="212"/>
      <c r="AB76" s="77"/>
      <c r="AC76" s="77"/>
      <c r="AD76" s="83"/>
      <c r="AE76" s="226"/>
      <c r="AF76" s="212"/>
      <c r="AG76" s="77"/>
      <c r="AH76" s="77"/>
      <c r="AI76" s="83"/>
      <c r="AJ76" s="226"/>
      <c r="AK76" s="1"/>
    </row>
    <row r="77" customFormat="false" ht="210" hidden="false" customHeight="true" outlineLevel="0" collapsed="false">
      <c r="B77" s="32" t="str">
        <f aca="false">'1 lentelė'!$B76</f>
        <v>2.1.1.1.3</v>
      </c>
      <c r="C77" s="32" t="str">
        <f aca="false">'1 lentelė'!$C76</f>
        <v>R093302-440000-2103</v>
      </c>
      <c r="D77" s="32" t="str">
        <f aca="false">'1 lentelė'!$D76</f>
        <v>Atgailos kanauninkų vienuolyno ansamblio (u.k. 987) vienuolyno namo (u.k. 25029) Videniškių km. kapitalinis remontas ir pritaikymas Videniškių vienuolyno amatų centro ir bendruomenės poreikiams poreikiams</v>
      </c>
      <c r="E77" s="32" t="s">
        <v>43</v>
      </c>
      <c r="F77" s="255" t="s">
        <v>1118</v>
      </c>
      <c r="G77" s="207" t="str">
        <f aca="false">'2 lentelė'!$E76</f>
        <v>P.S.335</v>
      </c>
      <c r="H77" s="24" t="str">
        <f aca="false">'2 lentelė'!$F76</f>
        <v>Sutvarkyti, įrengti ir pritaikyti lankymui gamtos ir kultūros paveldo objektai ir teritorijos</v>
      </c>
      <c r="I77" s="24" t="n">
        <f aca="false">'2 lentelė'!$G76</f>
        <v>1</v>
      </c>
      <c r="J77" s="94" t="n">
        <v>1</v>
      </c>
      <c r="K77" s="249" t="n">
        <v>0</v>
      </c>
      <c r="L77" s="207" t="str">
        <f aca="false">'2 lentelė'!$H76</f>
        <v>P.B.209</v>
      </c>
      <c r="M77" s="24" t="str">
        <f aca="false">'2 lentelė'!$I76</f>
        <v>Numatomo apsilankymų remiamuose kultūros ir gamtos paveldo objektuose bei turistų traukos vietose skaičiaus padidėjimas</v>
      </c>
      <c r="N77" s="24" t="n">
        <f aca="false">'2 lentelė'!$J76</f>
        <v>600</v>
      </c>
      <c r="O77" s="24" t="n">
        <v>600</v>
      </c>
      <c r="P77" s="208" t="n">
        <v>0</v>
      </c>
      <c r="Q77" s="209"/>
      <c r="R77" s="22"/>
      <c r="S77" s="22"/>
      <c r="T77" s="94"/>
      <c r="U77" s="249"/>
      <c r="V77" s="211"/>
      <c r="W77" s="34"/>
      <c r="X77" s="22"/>
      <c r="Y77" s="24"/>
      <c r="Z77" s="208"/>
      <c r="AA77" s="212"/>
      <c r="AB77" s="77"/>
      <c r="AC77" s="77"/>
      <c r="AD77" s="83"/>
      <c r="AE77" s="226"/>
      <c r="AF77" s="212"/>
      <c r="AG77" s="77"/>
      <c r="AH77" s="77"/>
      <c r="AI77" s="83"/>
      <c r="AJ77" s="226"/>
      <c r="AK77" s="1"/>
    </row>
    <row r="78" customFormat="false" ht="153" hidden="false" customHeight="false" outlineLevel="0" collapsed="false">
      <c r="B78" s="32" t="str">
        <f aca="false">'1 lentelė'!$B77</f>
        <v>2.1.1.1.4</v>
      </c>
      <c r="C78" s="32" t="str">
        <f aca="false">'1 lentelė'!$C77</f>
        <v>R093302-442942-2104</v>
      </c>
      <c r="D78" s="32" t="str">
        <f aca="false">'1 lentelė'!$D77</f>
        <v>Valstybės saugomo kultūros paveldo objekto – Antazavės dvaro aktualizavimas</v>
      </c>
      <c r="E78" s="32" t="s">
        <v>43</v>
      </c>
      <c r="F78" s="255" t="s">
        <v>1120</v>
      </c>
      <c r="G78" s="207" t="str">
        <f aca="false">'2 lentelė'!$E77</f>
        <v>P.S.335</v>
      </c>
      <c r="H78" s="24" t="str">
        <f aca="false">'2 lentelė'!$F77</f>
        <v>Sutvarkyti, įrengti ir pritaikyti lankymui gamtos ir kultūros paveldo objektai ir teritorijos (skaičius)</v>
      </c>
      <c r="I78" s="24" t="n">
        <f aca="false">'2 lentelė'!$G77</f>
        <v>1</v>
      </c>
      <c r="J78" s="94" t="n">
        <v>1</v>
      </c>
      <c r="K78" s="249" t="n">
        <v>0</v>
      </c>
      <c r="L78" s="207" t="str">
        <f aca="false">'2 lentelė'!$H77</f>
        <v>P.B.209</v>
      </c>
      <c r="M78" s="24" t="str">
        <f aca="false">'2 lentelė'!$I77</f>
        <v>Numatomo apsilankymų remiamuose kultūros ir gamtos paveldo objektuose bei turistų traukos vietose skaičiaus padidėjimas </v>
      </c>
      <c r="N78" s="24" t="n">
        <f aca="false">'2 lentelė'!$J77</f>
        <v>2600</v>
      </c>
      <c r="O78" s="24" t="n">
        <v>2600</v>
      </c>
      <c r="P78" s="208" t="n">
        <v>0</v>
      </c>
      <c r="Q78" s="209"/>
      <c r="R78" s="22"/>
      <c r="S78" s="22"/>
      <c r="T78" s="94"/>
      <c r="U78" s="249"/>
      <c r="V78" s="211"/>
      <c r="W78" s="34"/>
      <c r="X78" s="22"/>
      <c r="Y78" s="24"/>
      <c r="Z78" s="208"/>
      <c r="AA78" s="212"/>
      <c r="AB78" s="77"/>
      <c r="AC78" s="77"/>
      <c r="AD78" s="83"/>
      <c r="AE78" s="226"/>
      <c r="AF78" s="212"/>
      <c r="AG78" s="77"/>
      <c r="AH78" s="77"/>
      <c r="AI78" s="83"/>
      <c r="AJ78" s="226"/>
      <c r="AK78" s="1"/>
    </row>
    <row r="79" customFormat="false" ht="66.75" hidden="false" customHeight="true" outlineLevel="0" collapsed="false">
      <c r="B79" s="55" t="str">
        <f aca="false">'1 lentelė'!$B78</f>
        <v>2.1.2</v>
      </c>
      <c r="C79" s="55"/>
      <c r="D79" s="56" t="str">
        <f aca="false">'1 lentelė'!$D78</f>
        <v>Uždavinys: Plėtoti turizmo išteklių ir paslaugų rinkodarą</v>
      </c>
      <c r="E79" s="55"/>
      <c r="F79" s="237"/>
      <c r="G79" s="55"/>
      <c r="H79" s="55"/>
      <c r="I79" s="55"/>
      <c r="J79" s="55"/>
      <c r="K79" s="237"/>
      <c r="L79" s="55"/>
      <c r="M79" s="55"/>
      <c r="N79" s="55"/>
      <c r="O79" s="55"/>
      <c r="P79" s="267"/>
      <c r="Q79" s="55"/>
      <c r="R79" s="55"/>
      <c r="S79" s="55"/>
      <c r="T79" s="55"/>
      <c r="U79" s="267"/>
      <c r="V79" s="55"/>
      <c r="W79" s="55"/>
      <c r="X79" s="55"/>
      <c r="Y79" s="84"/>
      <c r="Z79" s="237"/>
      <c r="AA79" s="55"/>
      <c r="AB79" s="55"/>
      <c r="AC79" s="55"/>
      <c r="AD79" s="55"/>
      <c r="AE79" s="267"/>
      <c r="AF79" s="55"/>
      <c r="AG79" s="55"/>
      <c r="AH79" s="55"/>
      <c r="AI79" s="84"/>
      <c r="AJ79" s="237"/>
      <c r="AK79" s="1"/>
    </row>
    <row r="80" customFormat="false" ht="123" hidden="false" customHeight="true" outlineLevel="0" collapsed="false">
      <c r="B80" s="97" t="str">
        <f aca="false">'1 lentelė'!$B79</f>
        <v>2.1.2.1</v>
      </c>
      <c r="C80" s="97"/>
      <c r="D80" s="98" t="str">
        <f aca="false">'1 lentelė'!$D79</f>
        <v>Priemonė: Savivaldybes jungiančių turizmo trasų ir turizmo maršrutų informacinės infrastruktūros plėtra</v>
      </c>
      <c r="E80" s="97"/>
      <c r="F80" s="229"/>
      <c r="G80" s="97"/>
      <c r="H80" s="97"/>
      <c r="I80" s="97"/>
      <c r="J80" s="97"/>
      <c r="K80" s="229"/>
      <c r="L80" s="97"/>
      <c r="M80" s="97"/>
      <c r="N80" s="97"/>
      <c r="O80" s="97"/>
      <c r="P80" s="252"/>
      <c r="Q80" s="97"/>
      <c r="R80" s="97"/>
      <c r="S80" s="97"/>
      <c r="T80" s="97"/>
      <c r="U80" s="252"/>
      <c r="V80" s="97"/>
      <c r="W80" s="97"/>
      <c r="X80" s="97"/>
      <c r="Y80" s="62"/>
      <c r="Z80" s="229"/>
      <c r="AA80" s="97"/>
      <c r="AB80" s="97"/>
      <c r="AC80" s="97"/>
      <c r="AD80" s="97"/>
      <c r="AE80" s="252"/>
      <c r="AF80" s="97"/>
      <c r="AG80" s="97"/>
      <c r="AH80" s="97"/>
      <c r="AI80" s="62"/>
      <c r="AJ80" s="229"/>
      <c r="AK80" s="1"/>
    </row>
    <row r="81" customFormat="false" ht="65.25" hidden="false" customHeight="true" outlineLevel="0" collapsed="false">
      <c r="B81" s="32" t="str">
        <f aca="false">'1 lentelė'!$B80</f>
        <v>2.1.2.1.2 </v>
      </c>
      <c r="C81" s="32" t="str">
        <f aca="false">'1 lentelė'!$C80</f>
        <v>R098821-420000-2106</v>
      </c>
      <c r="D81" s="32" t="str">
        <f aca="false">'1 lentelė'!$D80</f>
        <v>Informacinės infrastruktūros plėtra Ignalinos, Molėtų ir Utenos rajonuose</v>
      </c>
      <c r="E81" s="32" t="s">
        <v>43</v>
      </c>
      <c r="F81" s="170"/>
      <c r="G81" s="268" t="str">
        <f aca="false">'2 lentelė'!E80</f>
        <v>P.N.817</v>
      </c>
      <c r="H81" s="24" t="str">
        <f aca="false">'2 lentelė'!F80</f>
        <v>Įrengti ženklinimo infrastruktūros objektai</v>
      </c>
      <c r="I81" s="24" t="n">
        <f aca="false">'2 lentelė'!G80</f>
        <v>127</v>
      </c>
      <c r="J81" s="24" t="n">
        <f aca="false">'2 lentelė'!H80</f>
        <v>0</v>
      </c>
      <c r="K81" s="269" t="n">
        <f aca="false">'2 lentelė'!I80</f>
        <v>0</v>
      </c>
      <c r="L81" s="207"/>
      <c r="M81" s="24"/>
      <c r="N81" s="24"/>
      <c r="O81" s="94"/>
      <c r="P81" s="249"/>
      <c r="Q81" s="209"/>
      <c r="R81" s="22"/>
      <c r="S81" s="22"/>
      <c r="T81" s="94"/>
      <c r="U81" s="249"/>
      <c r="V81" s="211"/>
      <c r="W81" s="34"/>
      <c r="X81" s="22"/>
      <c r="Y81" s="24"/>
      <c r="Z81" s="208"/>
      <c r="AA81" s="212"/>
      <c r="AB81" s="77"/>
      <c r="AC81" s="77"/>
      <c r="AD81" s="83"/>
      <c r="AE81" s="226"/>
      <c r="AF81" s="212"/>
      <c r="AG81" s="77"/>
      <c r="AH81" s="77"/>
      <c r="AI81" s="91"/>
      <c r="AJ81" s="270"/>
      <c r="AK81" s="1"/>
    </row>
    <row r="82" customFormat="false" ht="65.25" hidden="false" customHeight="true" outlineLevel="0" collapsed="false">
      <c r="B82" s="32" t="str">
        <f aca="false">'1 lentelė'!$B81</f>
        <v>2.1.2.1.3</v>
      </c>
      <c r="C82" s="32" t="str">
        <f aca="false">'1 lentelė'!$C81</f>
        <v>R098821-420000-2107</v>
      </c>
      <c r="D82" s="32" t="str">
        <f aca="false">'1 lentelė'!$D81</f>
        <v>Taktiliniai maketai turistui po atviru dangumi</v>
      </c>
      <c r="E82" s="32" t="s">
        <v>43</v>
      </c>
      <c r="F82" s="271" t="s">
        <v>43</v>
      </c>
      <c r="G82" s="268" t="str">
        <f aca="false">'2 lentelė'!E81</f>
        <v>P.N.817</v>
      </c>
      <c r="H82" s="24" t="str">
        <f aca="false">'2 lentelė'!F81</f>
        <v>Įrengti ženklinimo infrastruktūros objektai</v>
      </c>
      <c r="I82" s="24" t="n">
        <f aca="false">'2 lentelė'!G81</f>
        <v>30</v>
      </c>
      <c r="J82" s="24" t="n">
        <f aca="false">'2 lentelė'!H81</f>
        <v>0</v>
      </c>
      <c r="K82" s="269" t="n">
        <f aca="false">'2 lentelė'!I81</f>
        <v>0</v>
      </c>
      <c r="L82" s="268"/>
      <c r="M82" s="24"/>
      <c r="N82" s="24"/>
      <c r="O82" s="94"/>
      <c r="P82" s="249"/>
      <c r="Q82" s="243"/>
      <c r="R82" s="22"/>
      <c r="S82" s="22"/>
      <c r="T82" s="94"/>
      <c r="U82" s="249"/>
      <c r="V82" s="244"/>
      <c r="W82" s="34"/>
      <c r="X82" s="22"/>
      <c r="Y82" s="24"/>
      <c r="Z82" s="208"/>
      <c r="AA82" s="245"/>
      <c r="AB82" s="77"/>
      <c r="AC82" s="77"/>
      <c r="AD82" s="83"/>
      <c r="AE82" s="226"/>
      <c r="AF82" s="245"/>
      <c r="AG82" s="77"/>
      <c r="AH82" s="77"/>
      <c r="AI82" s="91"/>
      <c r="AJ82" s="270"/>
      <c r="AK82" s="1"/>
    </row>
    <row r="83" customFormat="false" ht="84.75" hidden="false" customHeight="true" outlineLevel="0" collapsed="false">
      <c r="B83" s="32" t="str">
        <f aca="false">'1 lentelė'!$B82</f>
        <v>2.1.2.1.4</v>
      </c>
      <c r="C83" s="32" t="str">
        <f aca="false">'1 lentelė'!$C82</f>
        <v>R098821-420000-2108</v>
      </c>
      <c r="D83" s="32" t="str">
        <f aca="false">'1 lentelė'!$D82</f>
        <v>Turizmo informacinės infrastruktūros plėtra Utenos, Ignalinos, Zarasų rajonų ir Visagino savivaldybėse</v>
      </c>
      <c r="E83" s="32" t="s">
        <v>43</v>
      </c>
      <c r="F83" s="271" t="s">
        <v>43</v>
      </c>
      <c r="G83" s="268" t="str">
        <f aca="false">'2 lentelė'!E82</f>
        <v>P.N.817</v>
      </c>
      <c r="H83" s="24" t="str">
        <f aca="false">'2 lentelė'!F82</f>
        <v>Įrengti ženklinimo infrastruktūros objektai</v>
      </c>
      <c r="I83" s="24" t="n">
        <f aca="false">'2 lentelė'!G82</f>
        <v>27</v>
      </c>
      <c r="J83" s="24" t="n">
        <f aca="false">'2 lentelė'!H82</f>
        <v>0</v>
      </c>
      <c r="K83" s="269" t="n">
        <f aca="false">'2 lentelė'!I82</f>
        <v>0</v>
      </c>
      <c r="L83" s="268"/>
      <c r="M83" s="24"/>
      <c r="N83" s="24"/>
      <c r="O83" s="94"/>
      <c r="P83" s="249"/>
      <c r="Q83" s="243"/>
      <c r="R83" s="22"/>
      <c r="S83" s="22"/>
      <c r="T83" s="94"/>
      <c r="U83" s="249"/>
      <c r="V83" s="244"/>
      <c r="W83" s="34"/>
      <c r="X83" s="22"/>
      <c r="Y83" s="24"/>
      <c r="Z83" s="208"/>
      <c r="AA83" s="245"/>
      <c r="AB83" s="77"/>
      <c r="AC83" s="77"/>
      <c r="AD83" s="83"/>
      <c r="AE83" s="226"/>
      <c r="AF83" s="245"/>
      <c r="AG83" s="77"/>
      <c r="AH83" s="77"/>
      <c r="AI83" s="91"/>
      <c r="AJ83" s="270"/>
      <c r="AK83" s="1"/>
    </row>
    <row r="84" customFormat="false" ht="50.25" hidden="false" customHeight="true" outlineLevel="0" collapsed="false">
      <c r="B84" s="52" t="str">
        <f aca="false">'1 lentelė'!$B82</f>
        <v>2.1.2.1.4</v>
      </c>
      <c r="C84" s="52"/>
      <c r="D84" s="52" t="str">
        <f aca="false">'1 lentelė'!$D82</f>
        <v>Turizmo informacinės infrastruktūros plėtra Utenos, Ignalinos, Zarasų rajonų ir Visagino savivaldybėse</v>
      </c>
      <c r="E84" s="52"/>
      <c r="F84" s="230"/>
      <c r="G84" s="52"/>
      <c r="H84" s="52"/>
      <c r="I84" s="52"/>
      <c r="J84" s="52"/>
      <c r="K84" s="230"/>
      <c r="L84" s="52"/>
      <c r="M84" s="52"/>
      <c r="N84" s="52"/>
      <c r="O84" s="52"/>
      <c r="P84" s="259"/>
      <c r="Q84" s="52"/>
      <c r="R84" s="52"/>
      <c r="S84" s="52"/>
      <c r="T84" s="52"/>
      <c r="U84" s="259"/>
      <c r="V84" s="52"/>
      <c r="W84" s="52"/>
      <c r="X84" s="52"/>
      <c r="Y84" s="50"/>
      <c r="Z84" s="230"/>
      <c r="AA84" s="52"/>
      <c r="AB84" s="52"/>
      <c r="AC84" s="52"/>
      <c r="AD84" s="52"/>
      <c r="AE84" s="259"/>
      <c r="AF84" s="52"/>
      <c r="AG84" s="52"/>
      <c r="AH84" s="52"/>
      <c r="AI84" s="50"/>
      <c r="AJ84" s="230"/>
      <c r="AK84" s="1"/>
    </row>
    <row r="85" customFormat="false" ht="116.25" hidden="false" customHeight="true" outlineLevel="0" collapsed="false">
      <c r="B85" s="55" t="str">
        <f aca="false">'1 lentelė'!$B84</f>
        <v>2.2.1</v>
      </c>
      <c r="C85" s="55"/>
      <c r="D85" s="56" t="str">
        <f aca="false">'1 lentelė'!$D84</f>
        <v>Uždavinys: Plėtoti tvarią šilumos energijos, vandens tiekimo, nuotekų šalinimo ir atliekų tvarkymo sistemą</v>
      </c>
      <c r="E85" s="55"/>
      <c r="F85" s="237"/>
      <c r="G85" s="55"/>
      <c r="H85" s="55"/>
      <c r="I85" s="55"/>
      <c r="J85" s="55"/>
      <c r="K85" s="237"/>
      <c r="L85" s="55"/>
      <c r="M85" s="55"/>
      <c r="N85" s="55"/>
      <c r="O85" s="55"/>
      <c r="P85" s="267"/>
      <c r="Q85" s="55"/>
      <c r="R85" s="55"/>
      <c r="S85" s="55"/>
      <c r="T85" s="55"/>
      <c r="U85" s="267"/>
      <c r="V85" s="55"/>
      <c r="W85" s="55"/>
      <c r="X85" s="55"/>
      <c r="Y85" s="84"/>
      <c r="Z85" s="237"/>
      <c r="AA85" s="55"/>
      <c r="AB85" s="55"/>
      <c r="AC85" s="55"/>
      <c r="AD85" s="55"/>
      <c r="AE85" s="267"/>
      <c r="AF85" s="55"/>
      <c r="AG85" s="55"/>
      <c r="AH85" s="55"/>
      <c r="AI85" s="84"/>
      <c r="AJ85" s="237"/>
      <c r="AK85" s="1"/>
    </row>
    <row r="86" customFormat="false" ht="142.5" hidden="false" customHeight="true" outlineLevel="0" collapsed="false">
      <c r="B86" s="97" t="str">
        <f aca="false">'1 lentelė'!$B85</f>
        <v>2.2.1.1</v>
      </c>
      <c r="C86" s="97"/>
      <c r="D86" s="98" t="str">
        <f aca="false">'1 lentelė'!$D85</f>
        <v>Priemonė: Geriamojo vandens tiekimo ir nuotekų tvarkymo sistemų renovavimas ir plėtra, įmonių valdymo tobulinimas</v>
      </c>
      <c r="E86" s="97"/>
      <c r="F86" s="229"/>
      <c r="G86" s="97"/>
      <c r="H86" s="97"/>
      <c r="I86" s="97"/>
      <c r="J86" s="97"/>
      <c r="K86" s="229"/>
      <c r="L86" s="97"/>
      <c r="M86" s="97"/>
      <c r="N86" s="97"/>
      <c r="O86" s="97"/>
      <c r="P86" s="252"/>
      <c r="Q86" s="97"/>
      <c r="R86" s="97"/>
      <c r="S86" s="97"/>
      <c r="T86" s="97"/>
      <c r="U86" s="252"/>
      <c r="V86" s="97"/>
      <c r="W86" s="97"/>
      <c r="X86" s="97"/>
      <c r="Y86" s="62"/>
      <c r="Z86" s="229"/>
      <c r="AA86" s="97"/>
      <c r="AB86" s="97"/>
      <c r="AC86" s="97"/>
      <c r="AD86" s="97"/>
      <c r="AE86" s="252"/>
      <c r="AF86" s="97"/>
      <c r="AG86" s="97"/>
      <c r="AH86" s="97"/>
      <c r="AI86" s="62"/>
      <c r="AJ86" s="229"/>
      <c r="AK86" s="1"/>
    </row>
    <row r="87" customFormat="false" ht="178.5" hidden="false" customHeight="false" outlineLevel="0" collapsed="false">
      <c r="B87" s="32" t="str">
        <f aca="false">'1 lentelė'!$B86</f>
        <v>2.2.1.1.1</v>
      </c>
      <c r="C87" s="32" t="str">
        <f aca="false">'1 lentelė'!$C86</f>
        <v>R090014-060700-2201</v>
      </c>
      <c r="D87" s="32" t="str">
        <f aca="false">'1 lentelė'!$D86</f>
        <v>Vandens tiekimo ir nuotekų tvarkymo infrastruktūros plėtra Ignalinos rajone </v>
      </c>
      <c r="E87" s="32" t="s">
        <v>43</v>
      </c>
      <c r="F87" s="206" t="s">
        <v>1092</v>
      </c>
      <c r="G87" s="268" t="str">
        <f aca="false">'2 lentelė'!E86</f>
        <v>P.S.333</v>
      </c>
      <c r="H87" s="24" t="str">
        <f aca="false">'2 lentelė'!F86</f>
        <v>Rekonstruotų vandens tiekimo ir nuotekų surinkimo tinklų ilgis (km)</v>
      </c>
      <c r="I87" s="24" t="n">
        <f aca="false">'2 lentelė'!G86</f>
        <v>5.23</v>
      </c>
      <c r="J87" s="24" t="n">
        <v>5.23</v>
      </c>
      <c r="K87" s="269" t="n">
        <v>4.24</v>
      </c>
      <c r="L87" s="268" t="str">
        <f aca="false">'2 lentelė'!H86</f>
        <v>P.N.050</v>
      </c>
      <c r="M87" s="24" t="str">
        <f aca="false">'2 lentelė'!I86</f>
        <v>Gyventojai, kuriems teikiamos vandens tiekimo paslaugos naujai pastatytais geriamojo vandens tiekimo tinklais (skaičius)</v>
      </c>
      <c r="N87" s="24" t="n">
        <f aca="false">'2 lentelė'!J86</f>
        <v>16</v>
      </c>
      <c r="O87" s="24" t="n">
        <v>16</v>
      </c>
      <c r="P87" s="208" t="n">
        <v>0</v>
      </c>
      <c r="Q87" s="272" t="str">
        <f aca="false">'2 lentelė'!K86</f>
        <v>P.N.051</v>
      </c>
      <c r="R87" s="22" t="str">
        <f aca="false">'2 lentelė'!L86</f>
        <v>Gyventojai, kuriems teikiamos vandenstiekimo paslaugos iš naujai pastatytų ir (arba) rekonstruotų geriamojo vandens gerinimo įrenginių (skaičius)</v>
      </c>
      <c r="S87" s="243" t="n">
        <f aca="false">'2 lentelė'!M86</f>
        <v>1298</v>
      </c>
      <c r="T87" s="24" t="n">
        <v>1298</v>
      </c>
      <c r="U87" s="208" t="n">
        <v>1298</v>
      </c>
      <c r="V87" s="209" t="str">
        <f aca="false">'2 lentelė'!N86</f>
        <v>P.N.053</v>
      </c>
      <c r="W87" s="272" t="str">
        <f aca="false">'2 lentelė'!O86</f>
        <v>Gyventojai, kuriems teikiamos paslaugos naujai pastatytais nuotekų surinkimo tinklais (GE)</v>
      </c>
      <c r="X87" s="22" t="n">
        <f aca="false">'2 lentelė'!P86</f>
        <v>120</v>
      </c>
      <c r="Y87" s="24" t="n">
        <v>120</v>
      </c>
      <c r="Z87" s="208" t="n">
        <v>2</v>
      </c>
      <c r="AA87" s="22" t="str">
        <f aca="false">'2 lentelė'!Q86</f>
        <v>P.N.054</v>
      </c>
      <c r="AB87" s="22" t="str">
        <f aca="false">'2 lentelė'!R86</f>
        <v>Gyventojai, kuriems teikiamos nuotekų valymo paslaugos naujai pastatytais ir (arba) rekonstruotais nuotekų valymo įrenginiais (GE)</v>
      </c>
      <c r="AC87" s="22" t="n">
        <f aca="false">'2 lentelė'!S86</f>
        <v>27</v>
      </c>
      <c r="AD87" s="22" t="n">
        <v>27</v>
      </c>
      <c r="AE87" s="208" t="n">
        <v>27</v>
      </c>
      <c r="AF87" s="22" t="str">
        <f aca="false">'2 lentelė'!T86</f>
        <v>P.B.218</v>
      </c>
      <c r="AG87" s="22" t="str">
        <f aca="false">'2 lentelė'!U86</f>
        <v>Papildomi gyventojai, kuriems teikiamos pagerintos vandens tiekimo paslaugos</v>
      </c>
      <c r="AH87" s="22" t="n">
        <f aca="false">'2 lentelė'!V86</f>
        <v>1314</v>
      </c>
      <c r="AI87" s="22" t="n">
        <v>1314</v>
      </c>
      <c r="AJ87" s="273" t="n">
        <v>1299</v>
      </c>
      <c r="AK87" s="269" t="s">
        <v>791</v>
      </c>
      <c r="AL87" s="24" t="s">
        <v>792</v>
      </c>
      <c r="AM87" s="24" t="n">
        <v>147</v>
      </c>
      <c r="AN87" s="24" t="n">
        <v>147</v>
      </c>
      <c r="AO87" s="273" t="n">
        <v>29</v>
      </c>
    </row>
    <row r="88" customFormat="false" ht="165.75" hidden="false" customHeight="false" outlineLevel="0" collapsed="false">
      <c r="B88" s="32" t="str">
        <f aca="false">'1 lentelė'!$B87</f>
        <v>2.2.1.1.2</v>
      </c>
      <c r="C88" s="32" t="str">
        <f aca="false">'1 lentelė'!$C87</f>
        <v>R090014-070000-2202</v>
      </c>
      <c r="D88" s="32" t="str">
        <f aca="false">'1 lentelė'!$D87</f>
        <v>Vandens tiekimo ir nuotekų tvarkymo infrastruktūros plėtra ir rekonstravimas Zarasų rajono savivaldybėje </v>
      </c>
      <c r="E88" s="32" t="s">
        <v>43</v>
      </c>
      <c r="F88" s="206" t="s">
        <v>1095</v>
      </c>
      <c r="G88" s="268" t="str">
        <f aca="false">'2 lentelė'!E87</f>
        <v>P.N.050</v>
      </c>
      <c r="H88" s="24" t="str">
        <f aca="false">'2 lentelė'!F87</f>
        <v>Gyventojai, kuriems teikiamos vandens tiekimo paslaugos naujai pastatytais geriamojo vandens tiekimo tinklais (skaičius)</v>
      </c>
      <c r="I88" s="24" t="n">
        <f aca="false">'2 lentelė'!G87</f>
        <v>106</v>
      </c>
      <c r="J88" s="24" t="n">
        <v>106</v>
      </c>
      <c r="K88" s="269" t="n">
        <v>0</v>
      </c>
      <c r="L88" s="268" t="str">
        <f aca="false">'2 lentelė'!H87</f>
        <v>P.N.053</v>
      </c>
      <c r="M88" s="24" t="str">
        <f aca="false">'2 lentelė'!I87</f>
        <v>Gyventojai, kuriems teikiamos paslaugos naujai pastatytais nuotekų surinkimo tinklais (GE)</v>
      </c>
      <c r="N88" s="24" t="n">
        <f aca="false">'2 lentelė'!J87</f>
        <v>358</v>
      </c>
      <c r="O88" s="24" t="n">
        <v>358</v>
      </c>
      <c r="P88" s="208" t="n">
        <v>0</v>
      </c>
      <c r="Q88" s="272" t="str">
        <f aca="false">'2 lentelė'!K87</f>
        <v>P.N.054</v>
      </c>
      <c r="R88" s="22" t="str">
        <f aca="false">'2 lentelė'!L87</f>
        <v>Gyventojai, kuriems teikiamos nuotekų valymo paslaugos naujai pastatytais ir (arba) rekonstruotais nuotekų valymo įrenginiais </v>
      </c>
      <c r="S88" s="243" t="n">
        <f aca="false">'2 lentelė'!M87</f>
        <v>42</v>
      </c>
      <c r="T88" s="24" t="n">
        <v>42</v>
      </c>
      <c r="U88" s="208" t="n">
        <v>42</v>
      </c>
      <c r="V88" s="209" t="str">
        <f aca="false">'2 lentelė'!N87</f>
        <v>P.B.218</v>
      </c>
      <c r="W88" s="272" t="str">
        <f aca="false">'2 lentelė'!O87</f>
        <v>Papildomi gyventojai, kuriems teikiamos pagerintos vandens tiekimo paslaugos</v>
      </c>
      <c r="X88" s="22" t="n">
        <f aca="false">'2 lentelė'!P87</f>
        <v>106</v>
      </c>
      <c r="Y88" s="24" t="n">
        <v>106</v>
      </c>
      <c r="Z88" s="208" t="n">
        <v>0</v>
      </c>
      <c r="AA88" s="22" t="str">
        <f aca="false">'2 lentelė'!Q87</f>
        <v>P.B.219</v>
      </c>
      <c r="AB88" s="22" t="str">
        <f aca="false">'2 lentelė'!R87</f>
        <v>Papildomi gyventojai, kuriems teikiamos pagerintos nuotekų tvarkymo paslaugos</v>
      </c>
      <c r="AC88" s="22" t="n">
        <f aca="false">'2 lentelė'!S87</f>
        <v>400</v>
      </c>
      <c r="AD88" s="22" t="n">
        <v>400</v>
      </c>
      <c r="AE88" s="208" t="n">
        <v>42</v>
      </c>
      <c r="AF88" s="22"/>
      <c r="AG88" s="22"/>
      <c r="AH88" s="22"/>
      <c r="AI88" s="22"/>
      <c r="AJ88" s="273"/>
      <c r="AK88" s="26"/>
      <c r="AL88" s="1"/>
      <c r="AM88" s="1"/>
      <c r="AN88" s="1"/>
      <c r="AO88" s="1"/>
    </row>
    <row r="89" customFormat="false" ht="89.25" hidden="false" customHeight="false" outlineLevel="0" collapsed="false">
      <c r="B89" s="32" t="str">
        <f aca="false">'1 lentelė'!$B88</f>
        <v>2.2.1.1.3</v>
      </c>
      <c r="C89" s="32" t="str">
        <f aca="false">'1 lentelė'!$C88</f>
        <v>R090014-060000-2203</v>
      </c>
      <c r="D89" s="32" t="str">
        <f aca="false">'1 lentelė'!$D88</f>
        <v>Vandens tiekimo ir nuotekų tinklų rekonstravimas Visagine </v>
      </c>
      <c r="E89" s="32" t="s">
        <v>43</v>
      </c>
      <c r="F89" s="206" t="s">
        <v>1098</v>
      </c>
      <c r="G89" s="268" t="str">
        <f aca="false">'2 lentelė'!E88</f>
        <v>P.S.333</v>
      </c>
      <c r="H89" s="24" t="str">
        <f aca="false">'2 lentelė'!F88</f>
        <v>Rekonstruotų vandens tiekimo ir nuotekų surinkimo tinklų ilgis (km)</v>
      </c>
      <c r="I89" s="24" t="n">
        <f aca="false">'2 lentelė'!G88</f>
        <v>19.37</v>
      </c>
      <c r="J89" s="24" t="n">
        <v>19.58</v>
      </c>
      <c r="K89" s="269" t="n">
        <v>19.37</v>
      </c>
      <c r="L89" s="268"/>
      <c r="M89" s="24"/>
      <c r="N89" s="24"/>
      <c r="O89" s="24"/>
      <c r="P89" s="208"/>
      <c r="Q89" s="272"/>
      <c r="R89" s="22"/>
      <c r="S89" s="243"/>
      <c r="T89" s="24"/>
      <c r="U89" s="208"/>
      <c r="V89" s="209"/>
      <c r="W89" s="272"/>
      <c r="X89" s="22"/>
      <c r="Y89" s="24"/>
      <c r="Z89" s="208"/>
      <c r="AA89" s="22"/>
      <c r="AB89" s="22"/>
      <c r="AC89" s="22"/>
      <c r="AD89" s="22"/>
      <c r="AE89" s="208"/>
      <c r="AF89" s="22"/>
      <c r="AG89" s="22"/>
      <c r="AH89" s="22"/>
      <c r="AI89" s="22"/>
      <c r="AJ89" s="273"/>
      <c r="AK89" s="26"/>
    </row>
    <row r="90" customFormat="false" ht="165.75" hidden="false" customHeight="false" outlineLevel="0" collapsed="false">
      <c r="B90" s="32" t="str">
        <f aca="false">'1 lentelė'!$B89</f>
        <v>2.2.1.1.4</v>
      </c>
      <c r="C90" s="32" t="str">
        <f aca="false">'1 lentelė'!$C89</f>
        <v>R090014-070600-2204</v>
      </c>
      <c r="D90" s="32" t="str">
        <f aca="false">'1 lentelė'!$D89</f>
        <v>Vandens tiekimo ir nuotekų tvarkymo infrastruktūros plėtra ir rekonstrukcija Anykščių r. sav. Kurklių miestelyje</v>
      </c>
      <c r="E90" s="32" t="s">
        <v>43</v>
      </c>
      <c r="F90" s="206" t="s">
        <v>1101</v>
      </c>
      <c r="G90" s="268" t="str">
        <f aca="false">'2 lentelė'!E89</f>
        <v>P.N.050</v>
      </c>
      <c r="H90" s="24" t="str">
        <f aca="false">'2 lentelė'!F89</f>
        <v>Gyventojai, kuriems teikiamos vandens tiekimo paslaugos naujai pastatytais geriamojo vandens tiekimo tinklais (skaičius)</v>
      </c>
      <c r="I90" s="24" t="n">
        <f aca="false">'2 lentelė'!G89</f>
        <v>328</v>
      </c>
      <c r="J90" s="24" t="n">
        <v>328</v>
      </c>
      <c r="K90" s="269" t="n">
        <v>18</v>
      </c>
      <c r="L90" s="268" t="str">
        <f aca="false">'2 lentelė'!H89</f>
        <v>P.N.053</v>
      </c>
      <c r="M90" s="24" t="str">
        <f aca="false">'2 lentelė'!I89</f>
        <v>Gyventojai, kuriems teikiamos paslaugos naujai pastatytais nuotekų surinkimo tinklais (GE)</v>
      </c>
      <c r="N90" s="24" t="n">
        <f aca="false">'2 lentelė'!J89</f>
        <v>273</v>
      </c>
      <c r="O90" s="24" t="n">
        <v>273</v>
      </c>
      <c r="P90" s="208" t="n">
        <v>20</v>
      </c>
      <c r="Q90" s="272" t="str">
        <f aca="false">'2 lentelė'!K89</f>
        <v>P.N.054</v>
      </c>
      <c r="R90" s="22" t="str">
        <f aca="false">'2 lentelė'!L89</f>
        <v>Gyventojai, kuriems teikiamos nuotekų valymo paslaugos naujai pastatytais ir (arba) rekonstruotais nuotekų valymo įrenginiais </v>
      </c>
      <c r="S90" s="243" t="n">
        <f aca="false">'2 lentelė'!M89</f>
        <v>350</v>
      </c>
      <c r="T90" s="24" t="n">
        <v>350</v>
      </c>
      <c r="U90" s="208" t="n">
        <v>20</v>
      </c>
      <c r="V90" s="209" t="str">
        <f aca="false">'2 lentelė'!N89</f>
        <v>P.S.333</v>
      </c>
      <c r="W90" s="209" t="str">
        <f aca="false">'2 lentelė'!O89</f>
        <v>Rekonstruotų vandens tiekimo ir nuotekų surinkimo tinklų ilgis (km)</v>
      </c>
      <c r="X90" s="209" t="n">
        <f aca="false">'2 lentelė'!P89</f>
        <v>0.31</v>
      </c>
      <c r="Y90" s="24" t="n">
        <v>0.31</v>
      </c>
      <c r="Z90" s="208" t="n">
        <v>0.31</v>
      </c>
      <c r="AA90" s="22" t="str">
        <f aca="false">'2 lentelė'!Q89</f>
        <v>P.B.218</v>
      </c>
      <c r="AB90" s="22" t="str">
        <f aca="false">'2 lentelė'!R89</f>
        <v>Papildomi gyventojai, kuriems teikiamos pagerintos vandens tiekimo paslaugos</v>
      </c>
      <c r="AC90" s="22" t="n">
        <f aca="false">'2 lentelė'!S89</f>
        <v>328</v>
      </c>
      <c r="AD90" s="22" t="n">
        <v>328</v>
      </c>
      <c r="AE90" s="208" t="n">
        <v>18</v>
      </c>
      <c r="AF90" s="22" t="str">
        <f aca="false">'2 lentelė'!T89</f>
        <v>P.B.219</v>
      </c>
      <c r="AG90" s="22" t="str">
        <f aca="false">'2 lentelė'!U89</f>
        <v>Papildomi gyventojai, kuriems teikiamos pagerintos nuotekų tvarkymo paslaugos</v>
      </c>
      <c r="AH90" s="22" t="n">
        <f aca="false">'2 lentelė'!V89</f>
        <v>350</v>
      </c>
      <c r="AI90" s="22" t="n">
        <v>350</v>
      </c>
      <c r="AJ90" s="273" t="n">
        <v>20</v>
      </c>
      <c r="AK90" s="26"/>
    </row>
    <row r="91" customFormat="false" ht="165.75" hidden="false" customHeight="false" outlineLevel="0" collapsed="false">
      <c r="B91" s="32" t="str">
        <f aca="false">'1 lentelė'!$B90</f>
        <v>2.2.1.1.5</v>
      </c>
      <c r="C91" s="32" t="str">
        <f aca="false">'1 lentelė'!$C90</f>
        <v>R090014-070600-2205</v>
      </c>
      <c r="D91" s="32" t="str">
        <f aca="false">'1 lentelė'!$D90</f>
        <v> Vandens tiekimo ir nuotekų tvarkymo infrastruktūros plėtra ir rekonstrukcija Molėtų rajone </v>
      </c>
      <c r="E91" s="32" t="s">
        <v>43</v>
      </c>
      <c r="F91" s="206" t="s">
        <v>1104</v>
      </c>
      <c r="G91" s="268" t="str">
        <f aca="false">'2 lentelė'!E90</f>
        <v>P.N.050</v>
      </c>
      <c r="H91" s="24" t="str">
        <f aca="false">'2 lentelė'!F90</f>
        <v>Gyventojai, kuriems teikiamos vandens tiekimo paslaugos naujai pastatytais geriamojo vandens tiekimo tinklais (skaičius)</v>
      </c>
      <c r="I91" s="24" t="n">
        <f aca="false">'2 lentelė'!G90</f>
        <v>20</v>
      </c>
      <c r="J91" s="24" t="n">
        <v>20</v>
      </c>
      <c r="K91" s="269" t="n">
        <v>0</v>
      </c>
      <c r="L91" s="268" t="str">
        <f aca="false">'2 lentelė'!H90</f>
        <v>P.N.053</v>
      </c>
      <c r="M91" s="24" t="str">
        <f aca="false">'2 lentelė'!I90</f>
        <v>Gyventojai, kuriems teikiamos paslaugos naujai pastatytais nuotekų surinkimo tinklais (GE)</v>
      </c>
      <c r="N91" s="24" t="n">
        <f aca="false">'2 lentelė'!J90</f>
        <v>210</v>
      </c>
      <c r="O91" s="24" t="n">
        <v>210</v>
      </c>
      <c r="P91" s="208" t="n">
        <v>0</v>
      </c>
      <c r="Q91" s="272" t="str">
        <f aca="false">'2 lentelė'!K90</f>
        <v>P.N.054</v>
      </c>
      <c r="R91" s="22" t="str">
        <f aca="false">'2 lentelė'!L90</f>
        <v>Gyventojai, kuriems teikiamos nuotekų valymo paslaugos naujai pastatytais ir (arba) rekonstruotais nuotekų valymo įrenginiais </v>
      </c>
      <c r="S91" s="22" t="n">
        <f aca="false">'2 lentelė'!M90</f>
        <v>194</v>
      </c>
      <c r="T91" s="24" t="n">
        <v>194</v>
      </c>
      <c r="U91" s="208" t="n">
        <v>229</v>
      </c>
      <c r="V91" s="209" t="str">
        <f aca="false">'2 lentelė'!N90</f>
        <v>P.S.333</v>
      </c>
      <c r="W91" s="272" t="str">
        <f aca="false">'2 lentelė'!O90</f>
        <v>Rekonstruotų vandens tiekimo ir nuotekų surinkimo tinklų ilgis (km)</v>
      </c>
      <c r="X91" s="22" t="n">
        <f aca="false">'2 lentelė'!P90</f>
        <v>2.43</v>
      </c>
      <c r="Y91" s="24" t="n">
        <v>2.43</v>
      </c>
      <c r="Z91" s="208" t="n">
        <v>2.43</v>
      </c>
      <c r="AA91" s="22" t="str">
        <f aca="false">'2 lentelė'!Q90</f>
        <v>P.B.218</v>
      </c>
      <c r="AB91" s="22" t="str">
        <f aca="false">'2 lentelė'!R90</f>
        <v>Papildomi gyventojai, kuriems teikiamos pagerintos vandens tiekimo paslaugos</v>
      </c>
      <c r="AC91" s="22" t="n">
        <f aca="false">'2 lentelė'!S90</f>
        <v>20</v>
      </c>
      <c r="AD91" s="22" t="n">
        <v>20</v>
      </c>
      <c r="AE91" s="208" t="n">
        <v>0</v>
      </c>
      <c r="AF91" s="22" t="str">
        <f aca="false">'2 lentelė'!T90</f>
        <v>P.B.219</v>
      </c>
      <c r="AG91" s="22" t="str">
        <f aca="false">'2 lentelė'!U90</f>
        <v>Papildomi gyventojai, kuriems teikiamos pagerintos nuotekų tvarkymo paslaugos</v>
      </c>
      <c r="AH91" s="22" t="n">
        <f aca="false">'2 lentelė'!V90</f>
        <v>404</v>
      </c>
      <c r="AI91" s="22" t="n">
        <v>404</v>
      </c>
      <c r="AJ91" s="273" t="n">
        <v>229</v>
      </c>
      <c r="AK91" s="26"/>
    </row>
    <row r="92" customFormat="false" ht="140.25" hidden="false" customHeight="false" outlineLevel="0" collapsed="false">
      <c r="B92" s="32" t="str">
        <f aca="false">'1 lentelė'!$B91</f>
        <v>2.2.1.1.6</v>
      </c>
      <c r="C92" s="32" t="str">
        <f aca="false">'1 lentelė'!$C91</f>
        <v>R090014-075000-2206</v>
      </c>
      <c r="D92" s="32" t="str">
        <f aca="false">'1 lentelė'!$D91</f>
        <v>Vandens tiekimo ir nuotekų tvarkymo infrastruktūros plėtra Utenos rajone (Jasonių k.)</v>
      </c>
      <c r="E92" s="32" t="s">
        <v>43</v>
      </c>
      <c r="F92" s="206" t="s">
        <v>1107</v>
      </c>
      <c r="G92" s="268" t="str">
        <f aca="false">'2 lentelė'!E91</f>
        <v>P.N.050</v>
      </c>
      <c r="H92" s="24" t="str">
        <f aca="false">'2 lentelė'!F91</f>
        <v>Gyventojai, kuriems tiekiamos vandens tiekimo paslaugos naujai pastatytais tinklais (skaičius)</v>
      </c>
      <c r="I92" s="24" t="n">
        <f aca="false">'2 lentelė'!G91</f>
        <v>544</v>
      </c>
      <c r="J92" s="24" t="n">
        <v>544</v>
      </c>
      <c r="K92" s="269" t="n">
        <v>162</v>
      </c>
      <c r="L92" s="268" t="str">
        <f aca="false">'2 lentelė'!H91</f>
        <v>P.N.053</v>
      </c>
      <c r="M92" s="24" t="str">
        <f aca="false">'2 lentelė'!I91</f>
        <v>Gyventojai, kuriems tiekiamos vandens tiekimo paslaugos naujai pastatytais nuotekųsurinkimo tinklais (GE)</v>
      </c>
      <c r="N92" s="24" t="n">
        <f aca="false">'2 lentelė'!J91</f>
        <v>634</v>
      </c>
      <c r="O92" s="24" t="n">
        <v>634</v>
      </c>
      <c r="P92" s="208" t="n">
        <v>252</v>
      </c>
      <c r="Q92" s="272" t="str">
        <f aca="false">'2 lentelė'!K91</f>
        <v>P.B.218</v>
      </c>
      <c r="R92" s="22" t="str">
        <f aca="false">'2 lentelė'!L91</f>
        <v>Papildomi gyventojai, kuriems teikiamos pagerintos vandens tiekimo paslaugos</v>
      </c>
      <c r="S92" s="22" t="n">
        <f aca="false">'2 lentelė'!M91</f>
        <v>544</v>
      </c>
      <c r="T92" s="24" t="n">
        <v>544</v>
      </c>
      <c r="U92" s="208" t="n">
        <v>162</v>
      </c>
      <c r="V92" s="209" t="str">
        <f aca="false">'2 lentelė'!N91</f>
        <v>P.B.219</v>
      </c>
      <c r="W92" s="272" t="str">
        <f aca="false">'2 lentelė'!O91</f>
        <v>Papildomi gyventojai, kuriems teikiamos pagerintos nuotekų tvarkymo paslaugos</v>
      </c>
      <c r="X92" s="22" t="n">
        <f aca="false">'2 lentelė'!P91</f>
        <v>634</v>
      </c>
      <c r="Y92" s="24" t="n">
        <v>634</v>
      </c>
      <c r="Z92" s="208" t="n">
        <v>252</v>
      </c>
      <c r="AA92" s="22"/>
      <c r="AB92" s="22"/>
      <c r="AC92" s="22"/>
      <c r="AD92" s="22"/>
      <c r="AE92" s="208"/>
      <c r="AF92" s="22"/>
      <c r="AG92" s="22"/>
      <c r="AH92" s="22"/>
      <c r="AI92" s="22"/>
      <c r="AJ92" s="273"/>
      <c r="AK92" s="26"/>
    </row>
    <row r="93" customFormat="false" ht="87.75" hidden="false" customHeight="true" outlineLevel="0" collapsed="false">
      <c r="B93" s="32" t="str">
        <f aca="false">'1 lentelė'!$B92</f>
        <v>2.2.1.1.7</v>
      </c>
      <c r="C93" s="32" t="str">
        <f aca="false">'1 lentelė'!$C92</f>
        <v>R090014-060000-2225</v>
      </c>
      <c r="D93" s="32" t="str">
        <f aca="false">'1 lentelė'!$D92</f>
        <v>Vandens tiekimo ir nuotekų tvarkymo infrastruktūros rekonstrukcija ir inventorizacija Ignalinos rajone</v>
      </c>
      <c r="E93" s="32" t="s">
        <v>43</v>
      </c>
      <c r="F93" s="206" t="s">
        <v>1279</v>
      </c>
      <c r="G93" s="268" t="str">
        <f aca="false">'2 lentelė'!E92</f>
        <v>P.S.333</v>
      </c>
      <c r="H93" s="24" t="str">
        <f aca="false">'2 lentelė'!F92</f>
        <v>Rekonstruotų vandens tiekimo ir nuotekų surinkimo tinklų ilgis (km)</v>
      </c>
      <c r="I93" s="24" t="n">
        <f aca="false">'2 lentelė'!G92</f>
        <v>0.95</v>
      </c>
      <c r="J93" s="24" t="n">
        <v>0</v>
      </c>
      <c r="K93" s="269" t="n">
        <v>0</v>
      </c>
      <c r="L93" s="268"/>
      <c r="M93" s="24"/>
      <c r="N93" s="24"/>
      <c r="O93" s="24"/>
      <c r="P93" s="208"/>
      <c r="Q93" s="272"/>
      <c r="R93" s="22"/>
      <c r="S93" s="22"/>
      <c r="T93" s="24"/>
      <c r="U93" s="208"/>
      <c r="V93" s="209"/>
      <c r="W93" s="272"/>
      <c r="X93" s="22"/>
      <c r="Y93" s="24"/>
      <c r="Z93" s="208"/>
      <c r="AA93" s="22"/>
      <c r="AB93" s="22"/>
      <c r="AC93" s="22"/>
      <c r="AD93" s="22"/>
      <c r="AE93" s="208"/>
      <c r="AF93" s="22"/>
      <c r="AG93" s="22"/>
      <c r="AH93" s="22"/>
      <c r="AI93" s="22"/>
      <c r="AJ93" s="273"/>
      <c r="AK93" s="26"/>
    </row>
    <row r="94" customFormat="false" ht="165.75" hidden="false" customHeight="false" outlineLevel="0" collapsed="false">
      <c r="B94" s="32" t="str">
        <f aca="false">'1 lentelė'!$B93</f>
        <v>2.2.1.1.8</v>
      </c>
      <c r="C94" s="32" t="str">
        <f aca="false">'1 lentelė'!$C93</f>
        <v>R090014-075000-2226</v>
      </c>
      <c r="D94" s="32" t="str">
        <f aca="false">'1 lentelė'!$D93</f>
        <v>Vandens tiekimo ir nuotekų tvarkymo infrastruktūros plėtra Utenos rajone (Jasonių k. II etapas)</v>
      </c>
      <c r="E94" s="32" t="s">
        <v>43</v>
      </c>
      <c r="F94" s="206" t="s">
        <v>1280</v>
      </c>
      <c r="G94" s="268" t="str">
        <f aca="false">'2 lentelė'!E93</f>
        <v>P.N.050</v>
      </c>
      <c r="H94" s="24" t="str">
        <f aca="false">'2 lentelė'!F93</f>
        <v>Gyventojai, kuriems teikiamos vandens tiekimo paslaugos naujai pastatytais geriamojo vandens tiekimo tinklais (skaičius)</v>
      </c>
      <c r="I94" s="24" t="n">
        <f aca="false">'2 lentelė'!G93</f>
        <v>153</v>
      </c>
      <c r="J94" s="24" t="n">
        <v>153</v>
      </c>
      <c r="K94" s="269" t="n">
        <v>9</v>
      </c>
      <c r="L94" s="268"/>
      <c r="M94" s="24"/>
      <c r="N94" s="24"/>
      <c r="O94" s="24"/>
      <c r="P94" s="208"/>
      <c r="Q94" s="272" t="str">
        <f aca="false">'2 lentelė'!K93</f>
        <v>P.N.053</v>
      </c>
      <c r="R94" s="22" t="str">
        <f aca="false">'2 lentelė'!L93</f>
        <v>Gyventojai, kuriems teikiamos paslaugos naujai pastatytais nuotekų surinkimo tinklais (GE)</v>
      </c>
      <c r="S94" s="22" t="n">
        <f aca="false">'2 lentelė'!M93</f>
        <v>153</v>
      </c>
      <c r="T94" s="24" t="n">
        <v>153</v>
      </c>
      <c r="U94" s="208" t="n">
        <v>9</v>
      </c>
      <c r="V94" s="209" t="str">
        <f aca="false">'2 lentelė'!T93</f>
        <v>P.B.219</v>
      </c>
      <c r="W94" s="272" t="str">
        <f aca="false">'2 lentelė'!U93</f>
        <v>Papildomi gyventojai, kuriems teikiamos pagerintos nuotekų tvarkymo paslaugos</v>
      </c>
      <c r="X94" s="22" t="n">
        <f aca="false">'2 lentelė'!V93</f>
        <v>153</v>
      </c>
      <c r="Y94" s="24" t="n">
        <v>153</v>
      </c>
      <c r="Z94" s="208" t="n">
        <v>9</v>
      </c>
      <c r="AA94" s="22" t="str">
        <f aca="false">'2 lentelė'!Q93</f>
        <v>P.B.218</v>
      </c>
      <c r="AB94" s="22" t="str">
        <f aca="false">'2 lentelė'!R93</f>
        <v>Papildomi gyventojai, kuriems teikiamos pagerintos vandens tiekimo paslaugos</v>
      </c>
      <c r="AC94" s="22" t="n">
        <f aca="false">'2 lentelė'!S93</f>
        <v>153</v>
      </c>
      <c r="AD94" s="22" t="n">
        <v>153</v>
      </c>
      <c r="AE94" s="208" t="n">
        <v>9</v>
      </c>
      <c r="AF94" s="22"/>
      <c r="AG94" s="22"/>
      <c r="AH94" s="22"/>
      <c r="AI94" s="22"/>
      <c r="AJ94" s="273"/>
      <c r="AK94" s="26"/>
    </row>
    <row r="95" customFormat="false" ht="165.75" hidden="false" customHeight="false" outlineLevel="0" collapsed="false">
      <c r="B95" s="32" t="str">
        <f aca="false">'1 lentelė'!$B94</f>
        <v>2.2.1.1.9</v>
      </c>
      <c r="C95" s="32" t="str">
        <f aca="false">'1 lentelė'!$C94</f>
        <v>R090014-070000-2227</v>
      </c>
      <c r="D95" s="32" t="str">
        <f aca="false">'1 lentelė'!$D94</f>
        <v>Vandentiekio ir nuotekų tinklų Anykščių aglomeracijoje (sodų bendrija ,,Šaltupys" ir Keblonių k.) statybos darbai.</v>
      </c>
      <c r="E95" s="32" t="s">
        <v>43</v>
      </c>
      <c r="F95" s="206" t="s">
        <v>1109</v>
      </c>
      <c r="G95" s="268" t="str">
        <f aca="false">'2 lentelė'!E94</f>
        <v>P.N.050</v>
      </c>
      <c r="H95" s="24" t="str">
        <f aca="false">'2 lentelė'!F94</f>
        <v>Gyventojai, kuriems teikiamos vandens tiekimo paslaugos naujai pastatytais geriamojo vandens tiekimo tinklais (skaičius)</v>
      </c>
      <c r="I95" s="24" t="n">
        <f aca="false">'2 lentelė'!G94</f>
        <v>288</v>
      </c>
      <c r="J95" s="24" t="n">
        <v>288</v>
      </c>
      <c r="K95" s="269" t="n">
        <v>0</v>
      </c>
      <c r="L95" s="268" t="str">
        <f aca="false">'2 lentelė'!H94</f>
        <v>P.N.053</v>
      </c>
      <c r="M95" s="24" t="str">
        <f aca="false">'2 lentelė'!I94</f>
        <v>Gyventojai, kuriems teikiamos paslaugos naujai pastatytais nuotekų surinkimo tinklais (GE)</v>
      </c>
      <c r="N95" s="24" t="n">
        <f aca="false">'2 lentelė'!J94</f>
        <v>288</v>
      </c>
      <c r="O95" s="24" t="n">
        <v>288</v>
      </c>
      <c r="P95" s="208" t="n">
        <v>0</v>
      </c>
      <c r="Q95" s="272" t="str">
        <f aca="false">'2 lentelė'!K94</f>
        <v>P.B.218</v>
      </c>
      <c r="R95" s="22" t="str">
        <f aca="false">'2 lentelė'!L94</f>
        <v>Papildomi gyventojai, kuriems teikiamos pagerintos vandens tiekimo paslaugos</v>
      </c>
      <c r="S95" s="22" t="n">
        <f aca="false">'2 lentelė'!M94</f>
        <v>288</v>
      </c>
      <c r="T95" s="24" t="n">
        <v>288</v>
      </c>
      <c r="U95" s="208" t="n">
        <v>0</v>
      </c>
      <c r="V95" s="209" t="str">
        <f aca="false">'2 lentelė'!N94</f>
        <v>P.B.219</v>
      </c>
      <c r="W95" s="272" t="str">
        <f aca="false">'2 lentelė'!O94</f>
        <v>Papildomi gyventojai, kuriems teikiamos pagerintos nuotekų tvarkymo paslaugos</v>
      </c>
      <c r="X95" s="22" t="n">
        <f aca="false">'2 lentelė'!P94</f>
        <v>288</v>
      </c>
      <c r="Y95" s="24" t="n">
        <v>288</v>
      </c>
      <c r="Z95" s="208" t="n">
        <v>0</v>
      </c>
      <c r="AA95" s="22"/>
      <c r="AB95" s="22"/>
      <c r="AC95" s="22"/>
      <c r="AD95" s="22"/>
      <c r="AE95" s="208"/>
      <c r="AF95" s="22"/>
      <c r="AG95" s="22"/>
      <c r="AH95" s="22"/>
      <c r="AI95" s="22"/>
      <c r="AJ95" s="273"/>
      <c r="AK95" s="26"/>
    </row>
    <row r="96" customFormat="false" ht="178.5" hidden="false" customHeight="false" outlineLevel="0" collapsed="false">
      <c r="B96" s="32" t="str">
        <f aca="false">'1 lentelė'!$B95</f>
        <v>2.2.1.1.10</v>
      </c>
      <c r="C96" s="32" t="str">
        <f aca="false">'1 lentelė'!$C95</f>
        <v>R090014-070600-2228</v>
      </c>
      <c r="D96" s="32" t="str">
        <f aca="false">'1 lentelė'!$D95</f>
        <v>Vandens tiekimo ir nuotekų tvarkymo infrastruktūros plėtra ir rekonstravimas Zarasų rajono savivaldybėje (II etapas)</v>
      </c>
      <c r="E96" s="32" t="s">
        <v>43</v>
      </c>
      <c r="F96" s="206" t="s">
        <v>1281</v>
      </c>
      <c r="G96" s="268" t="str">
        <f aca="false">'2 lentelė'!E95</f>
        <v>P.N.050</v>
      </c>
      <c r="H96" s="24" t="str">
        <f aca="false">'2 lentelė'!F95</f>
        <v>Gyventojai, kuriems teikiamos vandens tiekimo paslaugos naujai pastatytais geriamojo vandens tiekimo tinklais (skaičius)</v>
      </c>
      <c r="I96" s="24" t="n">
        <f aca="false">'2 lentelė'!G95</f>
        <v>44</v>
      </c>
      <c r="J96" s="24" t="n">
        <v>44</v>
      </c>
      <c r="K96" s="269" t="n">
        <v>0</v>
      </c>
      <c r="L96" s="268" t="str">
        <f aca="false">'2 lentelė'!H95</f>
        <v>P.N.053</v>
      </c>
      <c r="M96" s="24" t="str">
        <f aca="false">'2 lentelė'!I95</f>
        <v>Gyventojai, kuriems teikiamos paslaugos naujai pastatytais nuotekų surinkimo tinklais (GE)</v>
      </c>
      <c r="N96" s="24" t="n">
        <f aca="false">'2 lentelė'!J95</f>
        <v>93</v>
      </c>
      <c r="O96" s="24" t="n">
        <v>93</v>
      </c>
      <c r="P96" s="208" t="n">
        <v>0</v>
      </c>
      <c r="Q96" s="272" t="str">
        <f aca="false">'2 lentelė'!K95</f>
        <v>P.N.054</v>
      </c>
      <c r="R96" s="22" t="str">
        <f aca="false">'2 lentelė'!L95</f>
        <v>Gyventojai, kuriems teikiamos nuotekų valymo paslaugos naujai pastatytais ir (arba) rekonstruotais nuotekų valymo įrenginiais (GE)</v>
      </c>
      <c r="S96" s="243" t="n">
        <f aca="false">'2 lentelė'!M95</f>
        <v>62</v>
      </c>
      <c r="T96" s="24" t="n">
        <v>62</v>
      </c>
      <c r="U96" s="208" t="n">
        <v>0</v>
      </c>
      <c r="V96" s="272" t="str">
        <f aca="false">'2 lentelė'!N95</f>
        <v>P.B.218</v>
      </c>
      <c r="W96" s="22" t="str">
        <f aca="false">'2 lentelė'!O95</f>
        <v>Papildomi gyventojai, kuriems teikiamos pagerintos vandens tiekimo paslaugos</v>
      </c>
      <c r="X96" s="243" t="n">
        <f aca="false">'2 lentelė'!P95</f>
        <v>44</v>
      </c>
      <c r="Y96" s="24" t="n">
        <v>44</v>
      </c>
      <c r="Z96" s="208" t="n">
        <v>0</v>
      </c>
      <c r="AA96" s="22" t="str">
        <f aca="false">'2 lentelė'!Q95</f>
        <v>P.B.219</v>
      </c>
      <c r="AB96" s="22" t="str">
        <f aca="false">'2 lentelė'!R95</f>
        <v>Papildomi gyventojai, kuriems teikiamos pagerintos nuotekų tvarkymo paslaugos</v>
      </c>
      <c r="AC96" s="22" t="n">
        <f aca="false">'2 lentelė'!S95</f>
        <v>155</v>
      </c>
      <c r="AD96" s="22" t="n">
        <v>155</v>
      </c>
      <c r="AE96" s="208" t="n">
        <v>0</v>
      </c>
      <c r="AF96" s="22"/>
      <c r="AG96" s="22"/>
      <c r="AH96" s="22"/>
      <c r="AI96" s="22"/>
      <c r="AJ96" s="273"/>
      <c r="AK96" s="26"/>
    </row>
    <row r="97" customFormat="false" ht="165.75" hidden="false" customHeight="false" outlineLevel="0" collapsed="false">
      <c r="B97" s="32" t="str">
        <f aca="false">'1 lentelė'!$B96</f>
        <v>2.2.1.1.11</v>
      </c>
      <c r="C97" s="32" t="str">
        <f aca="false">'1 lentelė'!$C96</f>
        <v>R090014-070600-2229</v>
      </c>
      <c r="D97" s="32" t="str">
        <f aca="false">'1 lentelė'!$D96</f>
        <v>Vandens tiekimo ir nuotekų tvarkymo infrastruktūros plėtra ir rekonstrukcija Molėtų rajone (II etapas)</v>
      </c>
      <c r="E97" s="32" t="s">
        <v>43</v>
      </c>
      <c r="F97" s="206" t="s">
        <v>1282</v>
      </c>
      <c r="G97" s="268" t="str">
        <f aca="false">'2 lentelė'!E96</f>
        <v>P.N.050</v>
      </c>
      <c r="H97" s="24" t="str">
        <f aca="false">'2 lentelė'!F96</f>
        <v>Gyventojai, kuriems teikiamos vandens tiekimo paslaugos naujai pastatytais geriamojo vandens tiekimo tinklais (skaičius)</v>
      </c>
      <c r="I97" s="24" t="n">
        <f aca="false">'2 lentelė'!G96</f>
        <v>32</v>
      </c>
      <c r="J97" s="24" t="n">
        <v>32</v>
      </c>
      <c r="K97" s="269" t="n">
        <v>0</v>
      </c>
      <c r="L97" s="268" t="str">
        <f aca="false">'2 lentelė'!H96</f>
        <v>P.N.053</v>
      </c>
      <c r="M97" s="24" t="str">
        <f aca="false">'2 lentelė'!I96</f>
        <v>Gyventojai, kuriems teikiamos paslaugos naujai pastatytais nuotekų surinkimo tinklais (GE)</v>
      </c>
      <c r="N97" s="24" t="n">
        <f aca="false">'2 lentelė'!J96</f>
        <v>107</v>
      </c>
      <c r="O97" s="24" t="n">
        <v>107</v>
      </c>
      <c r="P97" s="208" t="n">
        <v>0</v>
      </c>
      <c r="Q97" s="272" t="str">
        <f aca="false">'2 lentelė'!K96</f>
        <v>P.S.333</v>
      </c>
      <c r="R97" s="22" t="str">
        <f aca="false">'2 lentelė'!L96</f>
        <v>Rekonstruotų vandens tiekimo ir nuotekų surinkimo tinklų ilgis (km)</v>
      </c>
      <c r="S97" s="243" t="n">
        <f aca="false">'2 lentelė'!M96</f>
        <v>0.1</v>
      </c>
      <c r="T97" s="24" t="n">
        <v>0.1</v>
      </c>
      <c r="U97" s="208" t="n">
        <v>0</v>
      </c>
      <c r="V97" s="272" t="str">
        <f aca="false">'2 lentelė'!N96</f>
        <v>P.B.219</v>
      </c>
      <c r="W97" s="22" t="str">
        <f aca="false">'2 lentelė'!O96</f>
        <v>Papildomi gyventojai, kuriems teikiamos pagerintos nuotekų tvarkymo paslaugos</v>
      </c>
      <c r="X97" s="243" t="n">
        <f aca="false">'2 lentelė'!P96</f>
        <v>107</v>
      </c>
      <c r="Y97" s="24" t="n">
        <v>107</v>
      </c>
      <c r="Z97" s="208" t="n">
        <v>0</v>
      </c>
      <c r="AA97" s="22" t="str">
        <f aca="false">'2 lentelė'!Q96</f>
        <v>P.B.218</v>
      </c>
      <c r="AB97" s="22" t="str">
        <f aca="false">'2 lentelė'!R96</f>
        <v>Papildomi gyventojai, kuriems teikiamos pagerintos vandens tiekimo paslaugos</v>
      </c>
      <c r="AC97" s="22" t="n">
        <f aca="false">'2 lentelė'!S96</f>
        <v>32</v>
      </c>
      <c r="AD97" s="22" t="n">
        <v>32</v>
      </c>
      <c r="AE97" s="208" t="n">
        <v>0</v>
      </c>
      <c r="AF97" s="22"/>
      <c r="AG97" s="22"/>
      <c r="AH97" s="22"/>
      <c r="AI97" s="22"/>
      <c r="AJ97" s="273"/>
      <c r="AK97" s="26"/>
    </row>
    <row r="98" customFormat="false" ht="58.5" hidden="false" customHeight="true" outlineLevel="0" collapsed="false">
      <c r="B98" s="97" t="str">
        <f aca="false">'1 lentelė'!$B97</f>
        <v>2.2.1.2</v>
      </c>
      <c r="C98" s="97"/>
      <c r="D98" s="98" t="str">
        <f aca="false">'1 lentelė'!$D97</f>
        <v>Priemonė: Paviršinių nuotekų sistemų tvarkymas</v>
      </c>
      <c r="E98" s="97"/>
      <c r="F98" s="252"/>
      <c r="G98" s="97"/>
      <c r="H98" s="97"/>
      <c r="I98" s="97"/>
      <c r="J98" s="97"/>
      <c r="K98" s="252"/>
      <c r="L98" s="97"/>
      <c r="M98" s="97"/>
      <c r="N98" s="97"/>
      <c r="O98" s="97"/>
      <c r="P98" s="252"/>
      <c r="Q98" s="97"/>
      <c r="R98" s="97"/>
      <c r="S98" s="97"/>
      <c r="T98" s="97"/>
      <c r="U98" s="252"/>
      <c r="V98" s="97"/>
      <c r="W98" s="97"/>
      <c r="X98" s="97"/>
      <c r="Y98" s="97"/>
      <c r="Z98" s="252"/>
      <c r="AA98" s="97"/>
      <c r="AB98" s="97"/>
      <c r="AC98" s="97"/>
      <c r="AD98" s="97"/>
      <c r="AE98" s="252"/>
      <c r="AF98" s="97"/>
      <c r="AG98" s="97"/>
      <c r="AH98" s="97"/>
      <c r="AI98" s="97"/>
      <c r="AJ98" s="252"/>
      <c r="AK98" s="26"/>
    </row>
    <row r="99" customFormat="false" ht="154.5" hidden="false" customHeight="true" outlineLevel="0" collapsed="false">
      <c r="B99" s="32" t="str">
        <f aca="false">'1 lentelė'!$B98</f>
        <v>2.2.1.2.1</v>
      </c>
      <c r="C99" s="32" t="str">
        <f aca="false">'1 lentelė'!$C98</f>
        <v>R090007-080000-2207</v>
      </c>
      <c r="D99" s="32" t="str">
        <f aca="false">'1 lentelė'!$D98</f>
        <v>Paviršinių nuotekų tinklų ir jiems priklausančios infrastruktūros rekonstrukcija ir plėtra Utenos mieste</v>
      </c>
      <c r="E99" s="32" t="s">
        <v>43</v>
      </c>
      <c r="F99" s="255" t="s">
        <v>1076</v>
      </c>
      <c r="G99" s="207" t="str">
        <f aca="false">'2 lentelė'!E98</f>
        <v>P.S.328</v>
      </c>
      <c r="H99" s="207" t="str">
        <f aca="false">'2 lentelė'!F98</f>
        <v>Lietaus nuotėkio plotas, iš kurio surenkamam paviršiniam (lietaus) vandeniui tvarkyti įrengta ir (ar) rekonstruota infrastruktūra, ha</v>
      </c>
      <c r="I99" s="207" t="n">
        <f aca="false">'2 lentelė'!G98</f>
        <v>52.58</v>
      </c>
      <c r="J99" s="207" t="n">
        <v>52.58</v>
      </c>
      <c r="K99" s="207" t="n">
        <v>53.46</v>
      </c>
      <c r="L99" s="207" t="str">
        <f aca="false">'2 lentelė'!H98</f>
        <v>P.N.028</v>
      </c>
      <c r="M99" s="207" t="str">
        <f aca="false">'2 lentelė'!I98</f>
        <v>Inventorizuota neapskaityto paviršinių nuotekų nuotakyno dalis, proc.</v>
      </c>
      <c r="N99" s="207" t="n">
        <f aca="false">'2 lentelė'!J98</f>
        <v>20.25</v>
      </c>
      <c r="O99" s="207" t="n">
        <v>20.25</v>
      </c>
      <c r="P99" s="249" t="n">
        <v>0</v>
      </c>
      <c r="Q99" s="209"/>
      <c r="R99" s="22"/>
      <c r="S99" s="22"/>
      <c r="T99" s="94"/>
      <c r="U99" s="249"/>
      <c r="V99" s="211"/>
      <c r="W99" s="34"/>
      <c r="X99" s="22"/>
      <c r="Y99" s="24"/>
      <c r="Z99" s="208"/>
      <c r="AA99" s="212"/>
      <c r="AB99" s="77"/>
      <c r="AC99" s="77"/>
      <c r="AD99" s="96"/>
      <c r="AE99" s="251"/>
      <c r="AF99" s="212"/>
      <c r="AG99" s="77"/>
      <c r="AH99" s="77"/>
      <c r="AI99" s="96"/>
      <c r="AJ99" s="251"/>
      <c r="AK99" s="26"/>
    </row>
    <row r="100" customFormat="false" ht="156" hidden="false" customHeight="true" outlineLevel="0" collapsed="false">
      <c r="B100" s="32" t="str">
        <f aca="false">'1 lentelė'!$B99</f>
        <v>2.2.1.2.2</v>
      </c>
      <c r="C100" s="32" t="str">
        <f aca="false">'1 lentelė'!$C99</f>
        <v>R090007-080000-2208</v>
      </c>
      <c r="D100" s="32" t="str">
        <f aca="false">'1 lentelė'!$D99</f>
        <v>Inžinerinių paviršinių nuotekų surinkimo ir šalinimo tinklų rekonstravimas Visagino g. atkarpoje nuo Parko iki Vilties g.</v>
      </c>
      <c r="E100" s="32" t="s">
        <v>42</v>
      </c>
      <c r="F100" s="255" t="s">
        <v>1078</v>
      </c>
      <c r="G100" s="207" t="str">
        <f aca="false">'2 lentelė'!E99</f>
        <v>P.S.328</v>
      </c>
      <c r="H100" s="207" t="str">
        <f aca="false">'2 lentelė'!F99</f>
        <v>Lietaus nuotėkio plotas, iš kurio surenkamam paviršiniam (lietaus) vandeniui tvarkyti, įrengta ir (ar) rekonstruota infrastruktūra, ha</v>
      </c>
      <c r="I100" s="207" t="n">
        <f aca="false">'2 lentelė'!G99</f>
        <v>71.92</v>
      </c>
      <c r="J100" s="207" t="n">
        <v>71.92</v>
      </c>
      <c r="K100" s="207" t="n">
        <v>78.56</v>
      </c>
      <c r="L100" s="207"/>
      <c r="M100" s="24"/>
      <c r="N100" s="24"/>
      <c r="O100" s="94"/>
      <c r="P100" s="249"/>
      <c r="Q100" s="209"/>
      <c r="R100" s="22"/>
      <c r="S100" s="22"/>
      <c r="T100" s="94"/>
      <c r="U100" s="249"/>
      <c r="V100" s="211"/>
      <c r="W100" s="34"/>
      <c r="X100" s="22"/>
      <c r="Y100" s="24"/>
      <c r="Z100" s="208"/>
      <c r="AA100" s="212"/>
      <c r="AB100" s="77"/>
      <c r="AC100" s="77"/>
      <c r="AD100" s="96"/>
      <c r="AE100" s="251"/>
      <c r="AF100" s="212"/>
      <c r="AG100" s="77"/>
      <c r="AH100" s="77"/>
      <c r="AI100" s="96"/>
      <c r="AJ100" s="251"/>
      <c r="AK100" s="26"/>
    </row>
    <row r="101" customFormat="false" ht="80.25" hidden="false" customHeight="true" outlineLevel="0" collapsed="false">
      <c r="B101" s="18" t="str">
        <f aca="false">'1 lentelė'!$B100</f>
        <v>2.2.1.3</v>
      </c>
      <c r="C101" s="18"/>
      <c r="D101" s="75" t="str">
        <f aca="false">'1 lentelė'!$D100</f>
        <v>Priemonė: Komunalinių atliekų tvarkymo infrastruktūros plėtra</v>
      </c>
      <c r="E101" s="18"/>
      <c r="F101" s="205"/>
      <c r="G101" s="18"/>
      <c r="H101" s="18"/>
      <c r="I101" s="18"/>
      <c r="J101" s="18"/>
      <c r="K101" s="205"/>
      <c r="L101" s="18"/>
      <c r="M101" s="18"/>
      <c r="N101" s="18"/>
      <c r="O101" s="18"/>
      <c r="P101" s="205"/>
      <c r="Q101" s="18"/>
      <c r="R101" s="18"/>
      <c r="S101" s="18"/>
      <c r="T101" s="18"/>
      <c r="U101" s="205"/>
      <c r="V101" s="18"/>
      <c r="W101" s="18"/>
      <c r="X101" s="18"/>
      <c r="Y101" s="18"/>
      <c r="Z101" s="205"/>
      <c r="AA101" s="18"/>
      <c r="AB101" s="18"/>
      <c r="AC101" s="18"/>
      <c r="AD101" s="18"/>
      <c r="AE101" s="205"/>
      <c r="AF101" s="18"/>
      <c r="AG101" s="18"/>
      <c r="AH101" s="18"/>
      <c r="AI101" s="18"/>
      <c r="AJ101" s="205"/>
      <c r="AK101" s="26"/>
    </row>
    <row r="102" customFormat="false" ht="103.5" hidden="false" customHeight="true" outlineLevel="0" collapsed="false">
      <c r="B102" s="32" t="str">
        <f aca="false">'1 lentelė'!$B101</f>
        <v>2.2.1.3.1</v>
      </c>
      <c r="C102" s="32" t="str">
        <f aca="false">'1 lentelė'!$C101</f>
        <v>R090008-050000-2209</v>
      </c>
      <c r="D102" s="32" t="str">
        <f aca="false">'1 lentelė'!$D101</f>
        <v>Komunalinių atliekų tvarkymo infrastruktūros plėtra Visagino savivaldybėje</v>
      </c>
      <c r="E102" s="32" t="s">
        <v>43</v>
      </c>
      <c r="F102" s="255" t="s">
        <v>1080</v>
      </c>
      <c r="G102" s="268" t="str">
        <f aca="false">'2 lentelė'!E101</f>
        <v>P.S.329</v>
      </c>
      <c r="H102" s="24" t="str">
        <f aca="false">'2 lentelė'!F101</f>
        <v>Sukurti /pagerinti atskiro komunalinių atliekų surinkimo pajėgumai (tonos/metai)</v>
      </c>
      <c r="I102" s="269" t="n">
        <f aca="false">'2 lentelė'!G101</f>
        <v>1105.32</v>
      </c>
      <c r="J102" s="24" t="n">
        <v>1185.65</v>
      </c>
      <c r="K102" s="208" t="n">
        <v>0</v>
      </c>
      <c r="L102" s="207"/>
      <c r="M102" s="24"/>
      <c r="N102" s="24"/>
      <c r="O102" s="94"/>
      <c r="P102" s="249"/>
      <c r="Q102" s="209"/>
      <c r="R102" s="22"/>
      <c r="S102" s="22"/>
      <c r="T102" s="94"/>
      <c r="U102" s="249"/>
      <c r="V102" s="211"/>
      <c r="W102" s="34"/>
      <c r="X102" s="22"/>
      <c r="Y102" s="24"/>
      <c r="Z102" s="208"/>
      <c r="AA102" s="212"/>
      <c r="AB102" s="77"/>
      <c r="AC102" s="77"/>
      <c r="AD102" s="96"/>
      <c r="AE102" s="251"/>
      <c r="AF102" s="212"/>
      <c r="AG102" s="77"/>
      <c r="AH102" s="77"/>
      <c r="AI102" s="96"/>
      <c r="AJ102" s="251"/>
      <c r="AK102" s="26"/>
    </row>
    <row r="103" customFormat="false" ht="144.75" hidden="false" customHeight="true" outlineLevel="0" collapsed="false">
      <c r="B103" s="32" t="str">
        <f aca="false">'1 lentelė'!$B102</f>
        <v>2.2.1.3.2</v>
      </c>
      <c r="C103" s="32" t="str">
        <f aca="false">'1 lentelė'!$C102</f>
        <v>R090008-050000-2210</v>
      </c>
      <c r="D103" s="32" t="str">
        <f aca="false">'1 lentelė'!$D102</f>
        <v>Konteinerinių aikštelių įrengimas ( rekonstrukcija) Ignalinos r. savivaldybėje ir atliekų surinkimo konteinerių konteinerinėms aikštelėms įsigijimas</v>
      </c>
      <c r="E103" s="32" t="s">
        <v>43</v>
      </c>
      <c r="F103" s="255" t="s">
        <v>1086</v>
      </c>
      <c r="G103" s="268" t="str">
        <f aca="false">'2 lentelė'!E102</f>
        <v>P.S.329</v>
      </c>
      <c r="H103" s="24" t="str">
        <f aca="false">'2 lentelė'!F102</f>
        <v>Sukurti/ pagerinti atskiro komunalinių atliekų surinkimo pajėgumai (tonos/metai)</v>
      </c>
      <c r="I103" s="269" t="n">
        <f aca="false">'2 lentelė'!G102</f>
        <v>729</v>
      </c>
      <c r="J103" s="24" t="n">
        <v>729</v>
      </c>
      <c r="K103" s="208" t="n">
        <v>0</v>
      </c>
      <c r="L103" s="207"/>
      <c r="M103" s="24"/>
      <c r="N103" s="24"/>
      <c r="O103" s="94"/>
      <c r="P103" s="249"/>
      <c r="Q103" s="209"/>
      <c r="R103" s="22"/>
      <c r="S103" s="22"/>
      <c r="T103" s="94"/>
      <c r="U103" s="249"/>
      <c r="V103" s="211"/>
      <c r="W103" s="34"/>
      <c r="X103" s="22"/>
      <c r="Y103" s="24"/>
      <c r="Z103" s="208"/>
      <c r="AA103" s="212"/>
      <c r="AB103" s="77"/>
      <c r="AC103" s="77"/>
      <c r="AD103" s="96"/>
      <c r="AE103" s="251"/>
      <c r="AF103" s="212"/>
      <c r="AG103" s="77"/>
      <c r="AH103" s="77"/>
      <c r="AI103" s="96"/>
      <c r="AJ103" s="251"/>
      <c r="AK103" s="26"/>
    </row>
    <row r="104" customFormat="false" ht="90" hidden="false" customHeight="true" outlineLevel="0" collapsed="false">
      <c r="B104" s="32" t="str">
        <f aca="false">'1 lentelė'!$B103</f>
        <v>2.2.1.3.3</v>
      </c>
      <c r="C104" s="32" t="str">
        <f aca="false">'1 lentelė'!$C103</f>
        <v>R090008-050000-2211</v>
      </c>
      <c r="D104" s="32" t="str">
        <f aca="false">'1 lentelė'!$D103</f>
        <v>Komunalinių atliekų tvarkymo infrastruktūros plėtra Anykščių rajono savivaldybėje</v>
      </c>
      <c r="E104" s="32" t="s">
        <v>43</v>
      </c>
      <c r="F104" s="255" t="s">
        <v>1082</v>
      </c>
      <c r="G104" s="268" t="str">
        <f aca="false">'2 lentelė'!E103</f>
        <v>P.S.329</v>
      </c>
      <c r="H104" s="24" t="str">
        <f aca="false">'2 lentelė'!F103</f>
        <v>Sukurti /pagerinti atskiro komunalinių atliekų surinkimo pajėgumai</v>
      </c>
      <c r="I104" s="269" t="n">
        <f aca="false">'2 lentelė'!G103</f>
        <v>2553.5</v>
      </c>
      <c r="J104" s="24" t="n">
        <v>2553.5</v>
      </c>
      <c r="K104" s="208" t="n">
        <v>2553.5</v>
      </c>
      <c r="L104" s="207"/>
      <c r="M104" s="24"/>
      <c r="N104" s="24"/>
      <c r="O104" s="94"/>
      <c r="P104" s="249"/>
      <c r="Q104" s="209"/>
      <c r="R104" s="22"/>
      <c r="S104" s="22"/>
      <c r="T104" s="94"/>
      <c r="U104" s="249"/>
      <c r="V104" s="211"/>
      <c r="W104" s="34"/>
      <c r="X104" s="22"/>
      <c r="Y104" s="24"/>
      <c r="Z104" s="208"/>
      <c r="AA104" s="212"/>
      <c r="AB104" s="77"/>
      <c r="AC104" s="77"/>
      <c r="AD104" s="96"/>
      <c r="AE104" s="251"/>
      <c r="AF104" s="212"/>
      <c r="AG104" s="77"/>
      <c r="AH104" s="77"/>
      <c r="AI104" s="96"/>
      <c r="AJ104" s="251"/>
      <c r="AK104" s="26"/>
    </row>
    <row r="105" customFormat="false" ht="89.25" hidden="false" customHeight="false" outlineLevel="0" collapsed="false">
      <c r="B105" s="32" t="str">
        <f aca="false">'1 lentelė'!$B104</f>
        <v>2.2.1.3.4</v>
      </c>
      <c r="C105" s="32" t="str">
        <f aca="false">'1 lentelė'!$C104</f>
        <v>R090008-050000-2212</v>
      </c>
      <c r="D105" s="32" t="str">
        <f aca="false">'1 lentelė'!$D104</f>
        <v>Molėtų rajono komunalinių atliekų tvarkymo infrastruktūros plėtra</v>
      </c>
      <c r="E105" s="32" t="s">
        <v>43</v>
      </c>
      <c r="F105" s="255" t="s">
        <v>1091</v>
      </c>
      <c r="G105" s="268" t="str">
        <f aca="false">'2 lentelė'!E104</f>
        <v>P.S.329</v>
      </c>
      <c r="H105" s="24" t="str">
        <f aca="false">'2 lentelė'!F104</f>
        <v>Sukurti /pagerinti atskiro komunalinių atliekų surinkimo pajėgumai</v>
      </c>
      <c r="I105" s="269" t="n">
        <f aca="false">'2 lentelė'!G104</f>
        <v>2248.75</v>
      </c>
      <c r="J105" s="94" t="n">
        <v>984</v>
      </c>
      <c r="K105" s="274" t="n">
        <v>2248.75</v>
      </c>
      <c r="L105" s="207"/>
      <c r="M105" s="24"/>
      <c r="N105" s="24"/>
      <c r="O105" s="94"/>
      <c r="P105" s="249"/>
      <c r="Q105" s="209"/>
      <c r="R105" s="22"/>
      <c r="S105" s="22"/>
      <c r="T105" s="94"/>
      <c r="U105" s="249"/>
      <c r="V105" s="211"/>
      <c r="W105" s="34"/>
      <c r="X105" s="22"/>
      <c r="Y105" s="24"/>
      <c r="Z105" s="208"/>
      <c r="AA105" s="212"/>
      <c r="AB105" s="77"/>
      <c r="AC105" s="77"/>
      <c r="AD105" s="96"/>
      <c r="AE105" s="251"/>
      <c r="AF105" s="212"/>
      <c r="AG105" s="77"/>
      <c r="AH105" s="77"/>
      <c r="AI105" s="96"/>
      <c r="AJ105" s="251"/>
      <c r="AK105" s="26"/>
    </row>
    <row r="106" customFormat="false" ht="102" hidden="false" customHeight="false" outlineLevel="0" collapsed="false">
      <c r="B106" s="32" t="str">
        <f aca="false">'1 lentelė'!$B105</f>
        <v>2.2.1.3.5</v>
      </c>
      <c r="C106" s="32" t="str">
        <f aca="false">'1 lentelė'!$C105</f>
        <v>R090008-050000-2213</v>
      </c>
      <c r="D106" s="32" t="str">
        <f aca="false">'1 lentelė'!$D105</f>
        <v>Komunalinių atliekų tvarkymo infrastruktūros plėtra Zarasų rajone</v>
      </c>
      <c r="E106" s="32" t="s">
        <v>43</v>
      </c>
      <c r="F106" s="255" t="s">
        <v>1089</v>
      </c>
      <c r="G106" s="268" t="str">
        <f aca="false">'2 lentelė'!E105</f>
        <v>P.S.329</v>
      </c>
      <c r="H106" s="24" t="str">
        <f aca="false">'2 lentelė'!F105</f>
        <v>Sukurti /pagerinti atskiro komunalinių atliekų surinkimo pajėgumai (tonos/metai)</v>
      </c>
      <c r="I106" s="269" t="n">
        <f aca="false">'2 lentelė'!G105</f>
        <v>1213.93</v>
      </c>
      <c r="J106" s="24" t="n">
        <v>1213.93</v>
      </c>
      <c r="K106" s="208" t="n">
        <v>48.65</v>
      </c>
      <c r="L106" s="207"/>
      <c r="M106" s="24"/>
      <c r="N106" s="24"/>
      <c r="O106" s="94"/>
      <c r="P106" s="249"/>
      <c r="Q106" s="209"/>
      <c r="R106" s="22"/>
      <c r="S106" s="22"/>
      <c r="T106" s="94"/>
      <c r="U106" s="249"/>
      <c r="V106" s="211"/>
      <c r="W106" s="34"/>
      <c r="X106" s="22"/>
      <c r="Y106" s="24"/>
      <c r="Z106" s="208"/>
      <c r="AA106" s="212"/>
      <c r="AB106" s="77"/>
      <c r="AC106" s="77"/>
      <c r="AD106" s="96"/>
      <c r="AE106" s="251"/>
      <c r="AF106" s="212"/>
      <c r="AG106" s="77"/>
      <c r="AH106" s="77"/>
      <c r="AI106" s="96"/>
      <c r="AJ106" s="251"/>
      <c r="AK106" s="26"/>
    </row>
    <row r="107" customFormat="false" ht="89.25" hidden="false" customHeight="false" outlineLevel="0" collapsed="false">
      <c r="B107" s="32" t="str">
        <f aca="false">'1 lentelė'!$B106</f>
        <v>2.2.1.3.6</v>
      </c>
      <c r="C107" s="32" t="str">
        <f aca="false">'1 lentelė'!$C106</f>
        <v>R090008-050000-2214</v>
      </c>
      <c r="D107" s="32" t="str">
        <f aca="false">'1 lentelė'!$D106</f>
        <v>Komunalinių atliekų tvarkymo infrastruktūros plėtra Utenos rajone</v>
      </c>
      <c r="E107" s="32" t="s">
        <v>43</v>
      </c>
      <c r="F107" s="255" t="s">
        <v>1090</v>
      </c>
      <c r="G107" s="268" t="str">
        <f aca="false">'2 lentelė'!E106</f>
        <v>P.S.329</v>
      </c>
      <c r="H107" s="24" t="str">
        <f aca="false">'2 lentelė'!F106</f>
        <v>Sukurti/pagerinti atskiro komunalinių atliekų surinkimo pajėgumai (tonos/ metai)</v>
      </c>
      <c r="I107" s="269" t="n">
        <f aca="false">'2 lentelė'!G106</f>
        <v>1123</v>
      </c>
      <c r="J107" s="94" t="n">
        <v>1123</v>
      </c>
      <c r="K107" s="249" t="n">
        <v>0</v>
      </c>
      <c r="L107" s="207"/>
      <c r="M107" s="24"/>
      <c r="N107" s="24"/>
      <c r="O107" s="94"/>
      <c r="P107" s="249"/>
      <c r="Q107" s="209"/>
      <c r="R107" s="22"/>
      <c r="S107" s="22"/>
      <c r="T107" s="94"/>
      <c r="U107" s="249"/>
      <c r="V107" s="211"/>
      <c r="W107" s="34"/>
      <c r="X107" s="22"/>
      <c r="Y107" s="24"/>
      <c r="Z107" s="208"/>
      <c r="AA107" s="212"/>
      <c r="AB107" s="77"/>
      <c r="AC107" s="77"/>
      <c r="AD107" s="96"/>
      <c r="AE107" s="251"/>
      <c r="AF107" s="212"/>
      <c r="AG107" s="77"/>
      <c r="AH107" s="77"/>
      <c r="AI107" s="96"/>
      <c r="AJ107" s="251"/>
      <c r="AK107" s="26"/>
    </row>
    <row r="108" customFormat="false" ht="40.5" hidden="false" customHeight="false" outlineLevel="0" collapsed="false">
      <c r="B108" s="97" t="str">
        <f aca="false">'1 lentelė'!$B108</f>
        <v>2.2.2.1</v>
      </c>
      <c r="C108" s="97"/>
      <c r="D108" s="98" t="str">
        <f aca="false">'1 lentelė'!$D108</f>
        <v>Priemonė: Kraštovaizdžio apsauga</v>
      </c>
      <c r="E108" s="97"/>
      <c r="F108" s="252"/>
      <c r="G108" s="97"/>
      <c r="H108" s="97"/>
      <c r="I108" s="97"/>
      <c r="J108" s="97"/>
      <c r="K108" s="252"/>
      <c r="L108" s="97"/>
      <c r="M108" s="97"/>
      <c r="N108" s="97"/>
      <c r="O108" s="97"/>
      <c r="P108" s="252"/>
      <c r="Q108" s="97"/>
      <c r="R108" s="97"/>
      <c r="S108" s="97"/>
      <c r="T108" s="97"/>
      <c r="U108" s="252"/>
      <c r="V108" s="97"/>
      <c r="W108" s="97"/>
      <c r="X108" s="97"/>
      <c r="Y108" s="97"/>
      <c r="Z108" s="252"/>
      <c r="AA108" s="97"/>
      <c r="AB108" s="97"/>
      <c r="AC108" s="97"/>
      <c r="AD108" s="97"/>
      <c r="AE108" s="252"/>
      <c r="AF108" s="97"/>
      <c r="AG108" s="97"/>
      <c r="AH108" s="97"/>
      <c r="AI108" s="97"/>
      <c r="AJ108" s="252"/>
      <c r="AK108" s="26"/>
    </row>
    <row r="109" customFormat="false" ht="156" hidden="false" customHeight="true" outlineLevel="0" collapsed="false">
      <c r="B109" s="32" t="str">
        <f aca="false">'1 lentelė'!$B109</f>
        <v>2.2.2.1.1</v>
      </c>
      <c r="C109" s="32" t="str">
        <f aca="false">'1 lentelė'!$C109</f>
        <v>R090019-380000-2215</v>
      </c>
      <c r="D109" s="32" t="str">
        <f aca="false">'1 lentelė'!$D109</f>
        <v>Zarasų rajono savivaldybės bendrųjų planų koregavimas</v>
      </c>
      <c r="E109" s="32" t="s">
        <v>43</v>
      </c>
      <c r="F109" s="255" t="s">
        <v>1283</v>
      </c>
      <c r="G109" s="268" t="str">
        <f aca="false">'2 lentelė'!E109</f>
        <v>P.N.092</v>
      </c>
      <c r="H109" s="24" t="str">
        <f aca="false">'2 lentelė'!F109</f>
        <v>Kraštovaizdžio ir (ar) gamtinio karkaso formavimo aspektais pakeisti ar pakoreguoti savivaldybių ar jų dalių bendrieji planai </v>
      </c>
      <c r="I109" s="269" t="n">
        <f aca="false">'2 lentelė'!G109</f>
        <v>2</v>
      </c>
      <c r="J109" s="94" t="n">
        <v>2</v>
      </c>
      <c r="K109" s="249" t="n">
        <v>0</v>
      </c>
      <c r="L109" s="207"/>
      <c r="M109" s="24"/>
      <c r="N109" s="24"/>
      <c r="O109" s="94"/>
      <c r="P109" s="249"/>
      <c r="Q109" s="209"/>
      <c r="R109" s="22"/>
      <c r="S109" s="22"/>
      <c r="T109" s="94"/>
      <c r="U109" s="249"/>
      <c r="V109" s="211"/>
      <c r="W109" s="34"/>
      <c r="X109" s="22"/>
      <c r="Y109" s="24"/>
      <c r="Z109" s="208"/>
      <c r="AA109" s="212"/>
      <c r="AB109" s="77"/>
      <c r="AC109" s="77"/>
      <c r="AD109" s="96"/>
      <c r="AE109" s="251"/>
      <c r="AF109" s="212"/>
      <c r="AG109" s="77"/>
      <c r="AH109" s="77"/>
      <c r="AI109" s="96"/>
      <c r="AJ109" s="251"/>
      <c r="AK109" s="26"/>
    </row>
    <row r="110" customFormat="false" ht="103.5" hidden="false" customHeight="true" outlineLevel="0" collapsed="false">
      <c r="B110" s="32" t="str">
        <f aca="false">'1 lentelė'!$B110</f>
        <v>2.2.2.1.2</v>
      </c>
      <c r="C110" s="32" t="str">
        <f aca="false">'1 lentelė'!$C110</f>
        <v>R090019-380000-2216</v>
      </c>
      <c r="D110" s="32" t="str">
        <f aca="false">'1 lentelė'!$D110</f>
        <v>Bešeimininkių apleistų, kraštovaizdį darkančių statinių likvidavimas Molėtų rajono savivaldybėje</v>
      </c>
      <c r="E110" s="32" t="s">
        <v>43</v>
      </c>
      <c r="F110" s="255" t="s">
        <v>1123</v>
      </c>
      <c r="G110" s="268" t="str">
        <f aca="false">'2 lentelė'!E110</f>
        <v>P.N.093</v>
      </c>
      <c r="H110" s="24" t="str">
        <f aca="false">'2 lentelė'!F110</f>
        <v>Likviduoti kraštovaizdį darkantys bešeimininkiai apleisti statiniai ir įrenginiai</v>
      </c>
      <c r="I110" s="269" t="n">
        <f aca="false">'2 lentelė'!G110</f>
        <v>36</v>
      </c>
      <c r="J110" s="24" t="n">
        <v>36</v>
      </c>
      <c r="K110" s="208" t="n">
        <v>36</v>
      </c>
      <c r="L110" s="268" t="str">
        <f aca="false">'2 lentelė'!H110</f>
        <v>R.N.091</v>
      </c>
      <c r="M110" s="24" t="str">
        <f aca="false">'2 lentelė'!I110</f>
        <v>Teritorijų, kuriose įgyvendintos kraštovaizdžio formavimo priemonės, plotas, ha</v>
      </c>
      <c r="N110" s="269" t="n">
        <f aca="false">'2 lentelė'!J110</f>
        <v>2.98</v>
      </c>
      <c r="O110" s="24" t="n">
        <v>2.98</v>
      </c>
      <c r="P110" s="208" t="n">
        <v>2.98</v>
      </c>
      <c r="Q110" s="209"/>
      <c r="R110" s="22"/>
      <c r="S110" s="22"/>
      <c r="T110" s="94"/>
      <c r="U110" s="249"/>
      <c r="V110" s="211"/>
      <c r="W110" s="34"/>
      <c r="X110" s="22"/>
      <c r="Y110" s="24"/>
      <c r="Z110" s="208"/>
      <c r="AA110" s="212"/>
      <c r="AB110" s="77"/>
      <c r="AC110" s="77"/>
      <c r="AD110" s="96"/>
      <c r="AE110" s="251"/>
      <c r="AF110" s="212"/>
      <c r="AG110" s="77"/>
      <c r="AH110" s="77"/>
      <c r="AI110" s="96"/>
      <c r="AJ110" s="251"/>
      <c r="AK110" s="26"/>
    </row>
    <row r="111" customFormat="false" ht="113.25" hidden="false" customHeight="true" outlineLevel="0" collapsed="false">
      <c r="B111" s="32" t="str">
        <f aca="false">'1 lentelė'!$B111</f>
        <v>2.2.2.1.3</v>
      </c>
      <c r="C111" s="32" t="str">
        <f aca="false">'1 lentelė'!$C111</f>
        <v>R090019-380000-2217</v>
      </c>
      <c r="D111" s="32" t="str">
        <f aca="false">'1 lentelė'!$D111</f>
        <v>Kraštovaizdžio formavimas ir ekologinės būklės gerinimas Zarasų rajone</v>
      </c>
      <c r="E111" s="32" t="s">
        <v>43</v>
      </c>
      <c r="F111" s="255" t="s">
        <v>1125</v>
      </c>
      <c r="G111" s="268" t="str">
        <f aca="false">'2 lentelė'!E111</f>
        <v>P.S.338</v>
      </c>
      <c r="H111" s="24" t="str">
        <f aca="false">'2 lentelė'!F111</f>
        <v>Išsaugotų, sutvarkytų ar atkurtų įvairaus teritorinio lygmens kraštovaizdžio arealų, skaičius</v>
      </c>
      <c r="I111" s="269" t="n">
        <f aca="false">'2 lentelė'!G111</f>
        <v>3</v>
      </c>
      <c r="J111" s="94" t="n">
        <v>3</v>
      </c>
      <c r="K111" s="249" t="n">
        <v>0</v>
      </c>
      <c r="L111" s="268" t="str">
        <f aca="false">'2 lentelė'!H111</f>
        <v>R.N.091</v>
      </c>
      <c r="M111" s="24" t="str">
        <f aca="false">'2 lentelė'!I111</f>
        <v>Teritorijų, kuriose įgyvendintos kraštovaizdžio formavimo priemonės, plotas, ha</v>
      </c>
      <c r="N111" s="269" t="n">
        <f aca="false">'2 lentelė'!J111</f>
        <v>28.9</v>
      </c>
      <c r="O111" s="94" t="n">
        <v>28.9</v>
      </c>
      <c r="P111" s="249" t="n">
        <v>0</v>
      </c>
      <c r="Q111" s="209"/>
      <c r="R111" s="32"/>
      <c r="S111" s="22"/>
      <c r="T111" s="94"/>
      <c r="U111" s="249"/>
      <c r="V111" s="211"/>
      <c r="W111" s="34"/>
      <c r="X111" s="22"/>
      <c r="Y111" s="24"/>
      <c r="Z111" s="208"/>
      <c r="AA111" s="212"/>
      <c r="AB111" s="77"/>
      <c r="AC111" s="77"/>
      <c r="AD111" s="96"/>
      <c r="AE111" s="251"/>
      <c r="AF111" s="212"/>
      <c r="AG111" s="77"/>
      <c r="AH111" s="77"/>
      <c r="AI111" s="96"/>
      <c r="AJ111" s="251"/>
      <c r="AK111" s="26"/>
    </row>
    <row r="112" customFormat="false" ht="102" hidden="false" customHeight="false" outlineLevel="0" collapsed="false">
      <c r="B112" s="32" t="str">
        <f aca="false">'1 lentelė'!$B112</f>
        <v>2.2.2.1.4</v>
      </c>
      <c r="C112" s="32" t="str">
        <f aca="false">'1 lentelė'!$C112</f>
        <v>R090019-380000-2218</v>
      </c>
      <c r="D112" s="32" t="str">
        <f aca="false">'1 lentelė'!$D112</f>
        <v>Želdynų teritorijos formavimas ir kraštovaizdžio būklės gerinimas Utenos mieste</v>
      </c>
      <c r="E112" s="32" t="s">
        <v>43</v>
      </c>
      <c r="F112" s="255" t="s">
        <v>1124</v>
      </c>
      <c r="G112" s="268" t="str">
        <f aca="false">'2 lentelė'!E112</f>
        <v>P.S.338</v>
      </c>
      <c r="H112" s="24" t="str">
        <f aca="false">'2 lentelė'!F112</f>
        <v>Išsaugoti, sutvarkyti ar atkurti įvairaus teritorinio lygmens kraštovaizdžio arealai</v>
      </c>
      <c r="I112" s="269" t="n">
        <f aca="false">'2 lentelė'!G112</f>
        <v>1</v>
      </c>
      <c r="J112" s="94" t="n">
        <v>1</v>
      </c>
      <c r="K112" s="249" t="n">
        <v>0</v>
      </c>
      <c r="L112" s="268" t="str">
        <f aca="false">'2 lentelė'!H112</f>
        <v>R.N.091</v>
      </c>
      <c r="M112" s="24" t="str">
        <f aca="false">'2 lentelė'!I112</f>
        <v>Teritorijų, kuriose įgyvendintos kraštovaizdžio formavimo priemonės, plotas, ha</v>
      </c>
      <c r="N112" s="269" t="n">
        <f aca="false">'2 lentelė'!J112</f>
        <v>8.7</v>
      </c>
      <c r="O112" s="94" t="n">
        <v>8.7</v>
      </c>
      <c r="P112" s="249" t="n">
        <v>0</v>
      </c>
      <c r="Q112" s="209"/>
      <c r="R112" s="22"/>
      <c r="S112" s="22"/>
      <c r="T112" s="94"/>
      <c r="U112" s="249"/>
      <c r="V112" s="211"/>
      <c r="W112" s="34"/>
      <c r="X112" s="22"/>
      <c r="Y112" s="24"/>
      <c r="Z112" s="208"/>
      <c r="AA112" s="212"/>
      <c r="AB112" s="77"/>
      <c r="AC112" s="77"/>
      <c r="AD112" s="96"/>
      <c r="AE112" s="251"/>
      <c r="AF112" s="212"/>
      <c r="AG112" s="77"/>
      <c r="AH112" s="77"/>
      <c r="AI112" s="96"/>
      <c r="AJ112" s="251"/>
      <c r="AK112" s="26"/>
    </row>
    <row r="113" customFormat="false" ht="144" hidden="false" customHeight="true" outlineLevel="0" collapsed="false">
      <c r="B113" s="32" t="str">
        <f aca="false">'1 lentelė'!$B113</f>
        <v>2.2.2.1.5</v>
      </c>
      <c r="C113" s="32" t="str">
        <f aca="false">'1 lentelė'!$C113</f>
        <v>R090019-380000-2219</v>
      </c>
      <c r="D113" s="32" t="str">
        <f aca="false">'1 lentelė'!$D113</f>
        <v>,,Anykščių rajono kraštovaizdžio estetinio potencialo didinimas likviduojant bešeimininkius  kraštovaizdį darkančius statinius“</v>
      </c>
      <c r="E113" s="32" t="s">
        <v>43</v>
      </c>
      <c r="F113" s="255" t="s">
        <v>1121</v>
      </c>
      <c r="G113" s="268" t="str">
        <f aca="false">'2 lentelė'!E113</f>
        <v>P.N.093</v>
      </c>
      <c r="H113" s="24" t="str">
        <f aca="false">'2 lentelė'!F113</f>
        <v>Likviduoti kraštovaizdį darkantys bešeimininkiai apleisti statiniai ir įrenginiai, vnt.</v>
      </c>
      <c r="I113" s="269" t="n">
        <f aca="false">'2 lentelė'!G113</f>
        <v>68</v>
      </c>
      <c r="J113" s="24" t="n">
        <v>68</v>
      </c>
      <c r="K113" s="24" t="n">
        <v>68</v>
      </c>
      <c r="L113" s="268" t="str">
        <f aca="false">'2 lentelė'!H113</f>
        <v>R.N.091</v>
      </c>
      <c r="M113" s="24" t="str">
        <f aca="false">'2 lentelė'!I113</f>
        <v>Teritorijų, kuriose įgyvendintos kraštovaizdžio formavimo priemonės, plotas, ha</v>
      </c>
      <c r="N113" s="269" t="n">
        <f aca="false">'2 lentelė'!J113</f>
        <v>18.32</v>
      </c>
      <c r="O113" s="24" t="n">
        <v>18.32</v>
      </c>
      <c r="P113" s="24" t="n">
        <v>18.32</v>
      </c>
      <c r="Q113" s="209"/>
      <c r="R113" s="22"/>
      <c r="S113" s="22"/>
      <c r="T113" s="94"/>
      <c r="U113" s="249"/>
      <c r="V113" s="211"/>
      <c r="W113" s="34"/>
      <c r="X113" s="22"/>
      <c r="Y113" s="24"/>
      <c r="Z113" s="208"/>
      <c r="AA113" s="212"/>
      <c r="AB113" s="77"/>
      <c r="AC113" s="77"/>
      <c r="AD113" s="96"/>
      <c r="AE113" s="251"/>
      <c r="AF113" s="212"/>
      <c r="AG113" s="77"/>
      <c r="AH113" s="77"/>
      <c r="AI113" s="96"/>
      <c r="AJ113" s="251"/>
      <c r="AK113" s="26"/>
    </row>
    <row r="114" customFormat="false" ht="100.5" hidden="false" customHeight="true" outlineLevel="0" collapsed="false">
      <c r="B114" s="32" t="str">
        <f aca="false">'1 lentelė'!$B114</f>
        <v>2.2.2.1.6</v>
      </c>
      <c r="C114" s="32" t="str">
        <f aca="false">'1 lentelė'!$C114</f>
        <v>R090019-380000-2220</v>
      </c>
      <c r="D114" s="32" t="str">
        <f aca="false">'1 lentelė'!$D114</f>
        <v>Kraštovaizdžio formavimas ir ekologinės būklės gerinimas Anykščių rajono savivaldybėje</v>
      </c>
      <c r="E114" s="32" t="s">
        <v>43</v>
      </c>
      <c r="F114" s="206" t="s">
        <v>1126</v>
      </c>
      <c r="G114" s="268" t="str">
        <f aca="false">'2 lentelė'!E114</f>
        <v>R.N.091</v>
      </c>
      <c r="H114" s="24" t="str">
        <f aca="false">'2 lentelė'!F114</f>
        <v>Teritorijų, kuriose įgyvendintos kraštovaizdžio formavimo priemonės, plotas, ha</v>
      </c>
      <c r="I114" s="269" t="n">
        <f aca="false">'2 lentelė'!G114</f>
        <v>3.04</v>
      </c>
      <c r="J114" s="27" t="n">
        <v>3.04</v>
      </c>
      <c r="K114" s="231" t="n">
        <v>3.04</v>
      </c>
      <c r="L114" s="268" t="str">
        <f aca="false">'2 lentelė'!H114</f>
        <v>P.N.093</v>
      </c>
      <c r="M114" s="24" t="str">
        <f aca="false">'2 lentelė'!I114</f>
        <v>Likviduoti kraštovaizdį darkantys bešeimininkiai apleisti statiniai ir įrenginiai</v>
      </c>
      <c r="N114" s="269" t="n">
        <f aca="false">'2 lentelė'!J114</f>
        <v>34</v>
      </c>
      <c r="O114" s="24" t="n">
        <v>34</v>
      </c>
      <c r="P114" s="208" t="n">
        <v>34</v>
      </c>
      <c r="Q114" s="209"/>
      <c r="R114" s="22"/>
      <c r="S114" s="22"/>
      <c r="T114" s="94"/>
      <c r="U114" s="249"/>
      <c r="V114" s="211"/>
      <c r="W114" s="34"/>
      <c r="X114" s="22"/>
      <c r="Y114" s="24"/>
      <c r="Z114" s="208"/>
      <c r="AA114" s="212"/>
      <c r="AB114" s="77"/>
      <c r="AC114" s="77"/>
      <c r="AD114" s="96"/>
      <c r="AE114" s="251"/>
      <c r="AF114" s="212"/>
      <c r="AG114" s="77"/>
      <c r="AH114" s="77"/>
      <c r="AI114" s="96"/>
      <c r="AJ114" s="251"/>
      <c r="AK114" s="26"/>
    </row>
    <row r="115" customFormat="false" ht="132.75" hidden="false" customHeight="true" outlineLevel="0" collapsed="false">
      <c r="B115" s="32" t="str">
        <f aca="false">'1 lentelė'!$B115</f>
        <v>2.2.2.1.7</v>
      </c>
      <c r="C115" s="32" t="str">
        <f aca="false">'1 lentelė'!$C115</f>
        <v>R090019-380000-2221</v>
      </c>
      <c r="D115" s="32" t="str">
        <f aca="false">'1 lentelė'!$D115</f>
        <v>Visagino miesto kraštovaizdžio formavimas, ekologinės būklės gerinimas ir želdynų tvarkymas (kūrimas) gamtinio karkaso teritorijose</v>
      </c>
      <c r="E115" s="32" t="s">
        <v>43</v>
      </c>
      <c r="F115" s="255" t="s">
        <v>1284</v>
      </c>
      <c r="G115" s="268" t="str">
        <f aca="false">'2 lentelė'!E115</f>
        <v>P.S.338</v>
      </c>
      <c r="H115" s="24" t="str">
        <f aca="false">'2 lentelė'!F115</f>
        <v>Išsaugoti, sutvarkyti ar atkurti įvairaus teritorinio lygmens kraštovaizdžio arealai</v>
      </c>
      <c r="I115" s="269" t="n">
        <f aca="false">'2 lentelė'!G115</f>
        <v>1</v>
      </c>
      <c r="J115" s="94" t="n">
        <v>1</v>
      </c>
      <c r="K115" s="249" t="n">
        <v>0</v>
      </c>
      <c r="L115" s="268" t="str">
        <f aca="false">'2 lentelė'!H115</f>
        <v>R.N.091</v>
      </c>
      <c r="M115" s="24" t="str">
        <f aca="false">'2 lentelė'!I115</f>
        <v>Teritorijų, kuriose įgyvendintos kraštovaizdžio formavimo priemonės, plotas, ha</v>
      </c>
      <c r="N115" s="269" t="n">
        <f aca="false">'2 lentelė'!J115</f>
        <v>20</v>
      </c>
      <c r="O115" s="94" t="n">
        <v>20</v>
      </c>
      <c r="P115" s="249" t="n">
        <v>0</v>
      </c>
      <c r="Q115" s="209"/>
      <c r="R115" s="22"/>
      <c r="S115" s="22"/>
      <c r="T115" s="94"/>
      <c r="U115" s="249"/>
      <c r="V115" s="211"/>
      <c r="W115" s="34"/>
      <c r="X115" s="22"/>
      <c r="Y115" s="24"/>
      <c r="Z115" s="208"/>
      <c r="AA115" s="212"/>
      <c r="AB115" s="77"/>
      <c r="AC115" s="77"/>
      <c r="AD115" s="96"/>
      <c r="AE115" s="251"/>
      <c r="AF115" s="212"/>
      <c r="AG115" s="77"/>
      <c r="AH115" s="77"/>
      <c r="AI115" s="96"/>
      <c r="AJ115" s="251"/>
      <c r="AK115" s="26"/>
    </row>
    <row r="116" customFormat="false" ht="145.5" hidden="false" customHeight="true" outlineLevel="0" collapsed="false">
      <c r="B116" s="32" t="str">
        <f aca="false">'1 lentelė'!$B116</f>
        <v>2.2.2.1.8</v>
      </c>
      <c r="C116" s="32" t="str">
        <f aca="false">'1 lentelė'!$C116</f>
        <v>R090019-380000-2222</v>
      </c>
      <c r="D116" s="32" t="str">
        <f aca="false">'1 lentelė'!$D116</f>
        <v>Utenos rajono kraštovaizdžio estetinio potencialo didinimas likviduojant bešeimininkius apleistus, kraštovaizdį darkančius statinius</v>
      </c>
      <c r="E116" s="32" t="s">
        <v>43</v>
      </c>
      <c r="F116" s="255" t="s">
        <v>1285</v>
      </c>
      <c r="G116" s="268" t="str">
        <f aca="false">'2 lentelė'!E116</f>
        <v>P.N.093</v>
      </c>
      <c r="H116" s="24" t="str">
        <f aca="false">'2 lentelė'!F116</f>
        <v>Likviduoti kraštovaizdį darkantys bešeimininkiai apleisti statiniai ir įrenginiai</v>
      </c>
      <c r="I116" s="269" t="n">
        <f aca="false">'2 lentelė'!G116</f>
        <v>6</v>
      </c>
      <c r="J116" s="24" t="n">
        <v>6</v>
      </c>
      <c r="K116" s="208" t="n">
        <v>2</v>
      </c>
      <c r="L116" s="268" t="str">
        <f aca="false">'2 lentelė'!H116</f>
        <v>R.N.091</v>
      </c>
      <c r="M116" s="24" t="str">
        <f aca="false">'2 lentelė'!I116</f>
        <v>Teritorijų, kuriose įgyvendintos kraštovaizdžio formavimo priemonės, plotas, ha</v>
      </c>
      <c r="N116" s="269" t="n">
        <f aca="false">'2 lentelė'!J116</f>
        <v>0.53</v>
      </c>
      <c r="O116" s="24" t="n">
        <v>0.53</v>
      </c>
      <c r="P116" s="208" t="n">
        <v>0.11</v>
      </c>
      <c r="Q116" s="209"/>
      <c r="R116" s="22"/>
      <c r="S116" s="22"/>
      <c r="T116" s="94"/>
      <c r="U116" s="249"/>
      <c r="V116" s="211"/>
      <c r="W116" s="34"/>
      <c r="X116" s="22"/>
      <c r="Y116" s="24"/>
      <c r="Z116" s="208"/>
      <c r="AA116" s="212"/>
      <c r="AB116" s="77"/>
      <c r="AC116" s="77"/>
      <c r="AD116" s="96"/>
      <c r="AE116" s="251"/>
      <c r="AF116" s="212"/>
      <c r="AG116" s="77"/>
      <c r="AH116" s="77"/>
      <c r="AI116" s="96"/>
      <c r="AJ116" s="251"/>
      <c r="AK116" s="26"/>
    </row>
    <row r="117" customFormat="false" ht="153" hidden="false" customHeight="false" outlineLevel="0" collapsed="false">
      <c r="B117" s="32" t="str">
        <f aca="false">'1 lentelė'!$B117</f>
        <v>2.2.2.1.9</v>
      </c>
      <c r="C117" s="32" t="str">
        <f aca="false">'1 lentelė'!$C117</f>
        <v>R090019-380000-2223</v>
      </c>
      <c r="D117" s="32" t="str">
        <f aca="false">'1 lentelė'!$D117</f>
        <v>Kraštovaizdžio planavimas, tvarkymas ir būklės gerinimas Molėtų rajone </v>
      </c>
      <c r="E117" s="32" t="s">
        <v>43</v>
      </c>
      <c r="F117" s="255" t="s">
        <v>1127</v>
      </c>
      <c r="G117" s="268" t="str">
        <f aca="false">'2 lentelė'!E117</f>
        <v>P.N.093</v>
      </c>
      <c r="H117" s="24" t="str">
        <f aca="false">'2 lentelė'!F117</f>
        <v>Likviduoti kraštovaizdį darkantys bešeimininkiai apleisti statiniai ir įrenginiai</v>
      </c>
      <c r="I117" s="269" t="n">
        <f aca="false">'2 lentelė'!G117</f>
        <v>34</v>
      </c>
      <c r="J117" s="24" t="n">
        <v>34</v>
      </c>
      <c r="K117" s="208" t="n">
        <v>27</v>
      </c>
      <c r="L117" s="268" t="str">
        <f aca="false">'2 lentelė'!H117</f>
        <v>P.N.092</v>
      </c>
      <c r="M117" s="24" t="str">
        <f aca="false">'2 lentelė'!I117</f>
        <v>Kraštovaizdžio ir (ar) gamtinio karkaso formavimo aspektais pakeisti ar pakoreguoti savivaldybių ar jų dalių bendrieji planai </v>
      </c>
      <c r="N117" s="269" t="n">
        <f aca="false">'2 lentelė'!J117</f>
        <v>1</v>
      </c>
      <c r="O117" s="94" t="n">
        <v>1</v>
      </c>
      <c r="P117" s="249" t="n">
        <v>0</v>
      </c>
      <c r="Q117" s="272" t="str">
        <f aca="false">'2 lentelė'!K117</f>
        <v>R.N.091</v>
      </c>
      <c r="R117" s="22" t="str">
        <f aca="false">'2 lentelė'!L117</f>
        <v>Teritorijų, kuriose įgyvendintos kraštovaizdžio formavimo priemonės, plotas, ha</v>
      </c>
      <c r="S117" s="243" t="n">
        <f aca="false">'2 lentelė'!M117</f>
        <v>2.94</v>
      </c>
      <c r="T117" s="24" t="n">
        <v>2.94</v>
      </c>
      <c r="U117" s="208" t="n">
        <v>2.23</v>
      </c>
      <c r="V117" s="211"/>
      <c r="W117" s="34"/>
      <c r="X117" s="22"/>
      <c r="Y117" s="24"/>
      <c r="Z117" s="208"/>
      <c r="AA117" s="212"/>
      <c r="AB117" s="77"/>
      <c r="AC117" s="77"/>
      <c r="AD117" s="96"/>
      <c r="AE117" s="251"/>
      <c r="AF117" s="212"/>
      <c r="AG117" s="77"/>
      <c r="AH117" s="77"/>
      <c r="AI117" s="96"/>
      <c r="AJ117" s="251"/>
      <c r="AK117" s="26"/>
    </row>
    <row r="118" customFormat="false" ht="153" hidden="false" customHeight="false" outlineLevel="0" collapsed="false">
      <c r="B118" s="32" t="str">
        <f aca="false">'1 lentelė'!$B118</f>
        <v>2.2.2.1.10</v>
      </c>
      <c r="C118" s="32" t="str">
        <f aca="false">'1 lentelė'!$C118</f>
        <v>R090019-380000-2224</v>
      </c>
      <c r="D118" s="32" t="str">
        <f aca="false">'1 lentelė'!$D118</f>
        <v>Kraštovaizdžio formavimas, pažeistų žemių tvarkymas Ignalinos rajone ir bendrųjų planų tikslinimas</v>
      </c>
      <c r="E118" s="32" t="s">
        <v>43</v>
      </c>
      <c r="F118" s="246" t="s">
        <v>43</v>
      </c>
      <c r="G118" s="268" t="str">
        <f aca="false">'2 lentelė'!E118</f>
        <v>P.N.092</v>
      </c>
      <c r="H118" s="24" t="str">
        <f aca="false">'2 lentelė'!F118</f>
        <v>Kraštovaizdžio ir (ar) gamtinio karkaso formavimo aspektais pakeisti ar pakoreguoti savivaldybių ar jų dalių bendrieji planai </v>
      </c>
      <c r="I118" s="269" t="n">
        <f aca="false">'2 lentelė'!G118</f>
        <v>2</v>
      </c>
      <c r="J118" s="92" t="n">
        <v>0</v>
      </c>
      <c r="K118" s="247" t="n">
        <v>0</v>
      </c>
      <c r="L118" s="268" t="str">
        <f aca="false">'2 lentelė'!H118</f>
        <v>P.S.338</v>
      </c>
      <c r="M118" s="24" t="str">
        <f aca="false">'2 lentelė'!I118</f>
        <v>Išsaugoti, sutvarkyti ar atkurti įvairaus teritorinio lygmens kraštovaizdžio arealai</v>
      </c>
      <c r="N118" s="269" t="n">
        <f aca="false">'2 lentelė'!J118</f>
        <v>1</v>
      </c>
      <c r="O118" s="92" t="n">
        <v>0</v>
      </c>
      <c r="P118" s="247" t="n">
        <v>0</v>
      </c>
      <c r="Q118" s="272" t="str">
        <f aca="false">'2 lentelė'!K118</f>
        <v>R.N.091</v>
      </c>
      <c r="R118" s="22" t="str">
        <f aca="false">'2 lentelė'!L118</f>
        <v>Teritorijų, kuriose įgyvendintos kraštovaizdžio formavimo priemonės, plotas, ha</v>
      </c>
      <c r="S118" s="243" t="n">
        <f aca="false">'2 lentelė'!M118</f>
        <v>10</v>
      </c>
      <c r="T118" s="22" t="n">
        <v>0</v>
      </c>
      <c r="U118" s="210" t="n">
        <v>0</v>
      </c>
      <c r="V118" s="272" t="str">
        <f aca="false">'2 lentelė'!N118</f>
        <v>P.N.094</v>
      </c>
      <c r="W118" s="22" t="str">
        <f aca="false">'2 lentelė'!O118</f>
        <v>Rekultyvuotos atvirais kasiniais pažeistos žemės</v>
      </c>
      <c r="X118" s="243" t="n">
        <f aca="false">'2 lentelė'!P118</f>
        <v>2</v>
      </c>
      <c r="Y118" s="106" t="n">
        <v>0</v>
      </c>
      <c r="Z118" s="241" t="n">
        <v>0</v>
      </c>
      <c r="AA118" s="272" t="str">
        <f aca="false">'2 lentelė'!Q118</f>
        <v>P.N.093</v>
      </c>
      <c r="AB118" s="22" t="str">
        <f aca="false">'2 lentelė'!R118</f>
        <v>Likviduoti kraštovaizdį darkantys bešeimininkiai apleisti statiniai ir įrenginiai</v>
      </c>
      <c r="AC118" s="275" t="n">
        <f aca="false">'2 lentelė'!S118</f>
        <v>8</v>
      </c>
      <c r="AD118" s="22" t="n">
        <v>0</v>
      </c>
      <c r="AE118" s="241" t="n">
        <v>0</v>
      </c>
      <c r="AF118" s="212"/>
      <c r="AG118" s="77"/>
      <c r="AH118" s="77"/>
      <c r="AI118" s="83"/>
      <c r="AJ118" s="226"/>
      <c r="AK118" s="1"/>
    </row>
    <row r="119" customFormat="false" ht="66.75" hidden="false" customHeight="true" outlineLevel="0" collapsed="false">
      <c r="B119" s="32" t="str">
        <f aca="false">'1 lentelė'!$B119</f>
        <v>2.2.2.1.11</v>
      </c>
      <c r="C119" s="32" t="str">
        <f aca="false">'1 lentelė'!$C119</f>
        <v>R090019-380000-2225</v>
      </c>
      <c r="D119" s="32" t="str">
        <f aca="false">'1 lentelė'!$D119</f>
        <v>Bešeimininkių apleistų statinių likvidavimas Molėtų rajono savivaldybėje</v>
      </c>
      <c r="E119" s="32" t="s">
        <v>43</v>
      </c>
      <c r="F119" s="246" t="s">
        <v>1286</v>
      </c>
      <c r="G119" s="268" t="str">
        <f aca="false">'2 lentelė'!E119</f>
        <v>P.N.093</v>
      </c>
      <c r="H119" s="24" t="str">
        <f aca="false">'2 lentelė'!F119</f>
        <v>Likviduoti kraštovaizdį darkantys bešeimininkiai apleisti statiniai ir įrenginiai</v>
      </c>
      <c r="I119" s="269" t="n">
        <f aca="false">'2 lentelė'!G119</f>
        <v>2</v>
      </c>
      <c r="J119" s="92" t="n">
        <v>2</v>
      </c>
      <c r="K119" s="247" t="n">
        <v>0</v>
      </c>
      <c r="L119" s="268" t="str">
        <f aca="false">'2 lentelė'!H119</f>
        <v>R.N.091</v>
      </c>
      <c r="M119" s="24" t="str">
        <f aca="false">'2 lentelė'!I119</f>
        <v>Teritorijų, kuriose įgyvendintos kraštovaizdžio formavimo priemonės, plotas, ha</v>
      </c>
      <c r="N119" s="269" t="n">
        <f aca="false">'2 lentelė'!J119</f>
        <v>0.3</v>
      </c>
      <c r="O119" s="92" t="n">
        <v>0.3</v>
      </c>
      <c r="P119" s="247" t="n">
        <v>0</v>
      </c>
      <c r="Q119" s="209"/>
      <c r="R119" s="22"/>
      <c r="S119" s="22"/>
      <c r="T119" s="22"/>
      <c r="U119" s="210"/>
      <c r="V119" s="209"/>
      <c r="W119" s="22"/>
      <c r="X119" s="22"/>
      <c r="Y119" s="106"/>
      <c r="Z119" s="241"/>
      <c r="AA119" s="209"/>
      <c r="AB119" s="22"/>
      <c r="AC119" s="233"/>
      <c r="AD119" s="22"/>
      <c r="AE119" s="241"/>
      <c r="AF119" s="212"/>
      <c r="AG119" s="77"/>
      <c r="AH119" s="77"/>
      <c r="AI119" s="83"/>
      <c r="AJ119" s="226"/>
      <c r="AK119" s="1"/>
    </row>
    <row r="120" customFormat="false" ht="70.5" hidden="false" customHeight="true" outlineLevel="0" collapsed="false">
      <c r="B120" s="32" t="str">
        <f aca="false">'1 lentelė'!$B120</f>
        <v>2.2.2.1.12</v>
      </c>
      <c r="C120" s="32" t="str">
        <f aca="false">'1 lentelė'!$C120</f>
        <v>R090019-380000-2226</v>
      </c>
      <c r="D120" s="32" t="str">
        <f aca="false">'1 lentelė'!$D120</f>
        <v>Bešeimininkių apleistų pastatų likvidavimas Zarasų rajone</v>
      </c>
      <c r="E120" s="32" t="s">
        <v>43</v>
      </c>
      <c r="F120" s="246" t="s">
        <v>1287</v>
      </c>
      <c r="G120" s="268" t="str">
        <f aca="false">'2 lentelė'!E120</f>
        <v>P.N.093</v>
      </c>
      <c r="H120" s="24" t="str">
        <f aca="false">'2 lentelė'!F120</f>
        <v>Likviduoti kraštovaizdį darkantys bešeimininkiai apleisti statiniai ir įrenginiai</v>
      </c>
      <c r="I120" s="269" t="n">
        <f aca="false">'2 lentelė'!G120</f>
        <v>5</v>
      </c>
      <c r="J120" s="92" t="n">
        <v>5</v>
      </c>
      <c r="K120" s="247" t="n">
        <v>0</v>
      </c>
      <c r="L120" s="268" t="str">
        <f aca="false">'2 lentelė'!H120</f>
        <v>R.N.091</v>
      </c>
      <c r="M120" s="24" t="str">
        <f aca="false">'2 lentelė'!I120</f>
        <v>Teritorijų, kuriose įgyvendintos kraštovaizdžio formavimo priemonės, plotas, ha</v>
      </c>
      <c r="N120" s="269" t="n">
        <f aca="false">'2 lentelė'!J120</f>
        <v>0.458</v>
      </c>
      <c r="O120" s="92" t="n">
        <v>0.458</v>
      </c>
      <c r="P120" s="247" t="n">
        <v>0</v>
      </c>
      <c r="Q120" s="243"/>
      <c r="R120" s="22"/>
      <c r="S120" s="22"/>
      <c r="T120" s="22"/>
      <c r="U120" s="210"/>
      <c r="V120" s="243"/>
      <c r="W120" s="22"/>
      <c r="X120" s="22"/>
      <c r="Y120" s="106"/>
      <c r="Z120" s="241"/>
      <c r="AA120" s="243"/>
      <c r="AB120" s="22"/>
      <c r="AC120" s="22"/>
      <c r="AD120" s="243"/>
      <c r="AE120" s="241"/>
      <c r="AF120" s="245"/>
      <c r="AG120" s="77"/>
      <c r="AH120" s="77"/>
      <c r="AI120" s="83"/>
      <c r="AJ120" s="226"/>
      <c r="AK120" s="1"/>
    </row>
    <row r="121" customFormat="false" ht="79.5" hidden="false" customHeight="true" outlineLevel="0" collapsed="false">
      <c r="B121" s="52" t="str">
        <f aca="false">'1 lentelė'!$B121</f>
        <v>2.3 </v>
      </c>
      <c r="C121" s="52"/>
      <c r="D121" s="52" t="str">
        <f aca="false">'1 lentelė'!$D121</f>
        <v>Tikslas: Verslo ir investicijų skatinimas bei pramonės potencialo skatinimas</v>
      </c>
      <c r="E121" s="52"/>
      <c r="F121" s="230"/>
      <c r="G121" s="52"/>
      <c r="H121" s="52"/>
      <c r="I121" s="52"/>
      <c r="J121" s="52"/>
      <c r="K121" s="230"/>
      <c r="L121" s="52"/>
      <c r="M121" s="52"/>
      <c r="N121" s="52"/>
      <c r="O121" s="52"/>
      <c r="P121" s="259"/>
      <c r="Q121" s="52"/>
      <c r="R121" s="52"/>
      <c r="S121" s="52"/>
      <c r="T121" s="52"/>
      <c r="U121" s="259"/>
      <c r="V121" s="52"/>
      <c r="W121" s="52"/>
      <c r="X121" s="52"/>
      <c r="Y121" s="50"/>
      <c r="Z121" s="230"/>
      <c r="AA121" s="52"/>
      <c r="AB121" s="52"/>
      <c r="AC121" s="52"/>
      <c r="AD121" s="52"/>
      <c r="AE121" s="259"/>
      <c r="AF121" s="52"/>
      <c r="AG121" s="52"/>
      <c r="AH121" s="52"/>
      <c r="AI121" s="50"/>
      <c r="AJ121" s="230"/>
      <c r="AK121" s="1"/>
    </row>
    <row r="122" customFormat="false" ht="88.5" hidden="false" customHeight="true" outlineLevel="0" collapsed="false">
      <c r="B122" s="55" t="str">
        <f aca="false">'1 lentelė'!$B122</f>
        <v>2.3.1</v>
      </c>
      <c r="C122" s="55"/>
      <c r="D122" s="56" t="str">
        <f aca="false">'1 lentelė'!$D122</f>
        <v>Uždavinys: Sukurti infrastruktūrą ir palankią aplinką vidaus ir užsienio investuotojams</v>
      </c>
      <c r="E122" s="55"/>
      <c r="F122" s="237"/>
      <c r="G122" s="55"/>
      <c r="H122" s="55"/>
      <c r="I122" s="55"/>
      <c r="J122" s="55"/>
      <c r="K122" s="237"/>
      <c r="L122" s="55"/>
      <c r="M122" s="55"/>
      <c r="N122" s="55"/>
      <c r="O122" s="55"/>
      <c r="P122" s="267"/>
      <c r="Q122" s="55"/>
      <c r="R122" s="55"/>
      <c r="S122" s="55"/>
      <c r="T122" s="55"/>
      <c r="U122" s="267"/>
      <c r="V122" s="55"/>
      <c r="W122" s="55"/>
      <c r="X122" s="55"/>
      <c r="Y122" s="84"/>
      <c r="Z122" s="237"/>
      <c r="AA122" s="55"/>
      <c r="AB122" s="55"/>
      <c r="AC122" s="55"/>
      <c r="AD122" s="55"/>
      <c r="AE122" s="267"/>
      <c r="AF122" s="55"/>
      <c r="AG122" s="55"/>
      <c r="AH122" s="55"/>
      <c r="AI122" s="84"/>
      <c r="AJ122" s="237"/>
      <c r="AK122" s="1"/>
    </row>
    <row r="123" customFormat="false" ht="28.5" hidden="false" customHeight="true" outlineLevel="0" collapsed="false">
      <c r="B123" s="97" t="str">
        <f aca="false">'1 lentelė'!$B123</f>
        <v>2.3.1.1</v>
      </c>
      <c r="C123" s="97"/>
      <c r="D123" s="98" t="str">
        <f aca="false">'1 lentelė'!$D123</f>
        <v>Priemonė: Sukurti ir (arba) išplėtoti pramoninių parkų infrastruktūrą ir taip sudaryti sąlygas pritraukti tiesioginių užsienio investicijų sumanios specializacijos srityse (valstybinė SMART PARK LT)</v>
      </c>
      <c r="E123" s="97"/>
      <c r="F123" s="229"/>
      <c r="G123" s="97"/>
      <c r="H123" s="97"/>
      <c r="I123" s="97"/>
      <c r="J123" s="97"/>
      <c r="K123" s="229"/>
      <c r="L123" s="97"/>
      <c r="M123" s="97"/>
      <c r="N123" s="97"/>
      <c r="O123" s="97"/>
      <c r="P123" s="252"/>
      <c r="Q123" s="97"/>
      <c r="R123" s="97"/>
      <c r="S123" s="97"/>
      <c r="T123" s="97"/>
      <c r="U123" s="252"/>
      <c r="V123" s="97"/>
      <c r="W123" s="97"/>
      <c r="X123" s="97"/>
      <c r="Y123" s="62"/>
      <c r="Z123" s="229"/>
      <c r="AA123" s="97"/>
      <c r="AB123" s="97"/>
      <c r="AC123" s="97"/>
      <c r="AD123" s="97"/>
      <c r="AE123" s="252"/>
      <c r="AF123" s="97"/>
      <c r="AG123" s="97"/>
      <c r="AH123" s="97"/>
      <c r="AI123" s="62"/>
      <c r="AJ123" s="229"/>
      <c r="AK123" s="1"/>
    </row>
    <row r="124" customFormat="false" ht="134.25" hidden="false" customHeight="true" outlineLevel="0" collapsed="false">
      <c r="B124" s="32" t="str">
        <f aca="false">'1 lentelė'!$B124</f>
        <v>2.3.1.1.1</v>
      </c>
      <c r="C124" s="32" t="str">
        <f aca="false">'1 lentelė'!$C124</f>
        <v>R098830-360000-2301</v>
      </c>
      <c r="D124" s="32" t="str">
        <f aca="false">'1 lentelė'!$D124</f>
        <v>Investicijos į Visagine kuriamo pramoninio parko (SMART PARK) inžinerinius tinklus ir susisiekimo komunikacijas bei pramoninio parko rinkodarą</v>
      </c>
      <c r="E124" s="32" t="s">
        <v>42</v>
      </c>
      <c r="F124" s="276" t="s">
        <v>43</v>
      </c>
      <c r="G124" s="277" t="str">
        <f aca="false">'2 lentelė'!E124</f>
        <v>P.S.303</v>
      </c>
      <c r="H124" s="94" t="str">
        <f aca="false">'2 lentelė'!F124</f>
        <v>Investicijas gavusių viešųjų teritorijų plotas, ha</v>
      </c>
      <c r="I124" s="278" t="n">
        <f aca="false">'2 lentelė'!G124</f>
        <v>9</v>
      </c>
      <c r="J124" s="92" t="n">
        <v>0</v>
      </c>
      <c r="K124" s="247" t="n">
        <v>0</v>
      </c>
      <c r="L124" s="207"/>
      <c r="M124" s="24"/>
      <c r="N124" s="24"/>
      <c r="O124" s="92"/>
      <c r="P124" s="247"/>
      <c r="Q124" s="209"/>
      <c r="R124" s="22"/>
      <c r="S124" s="22"/>
      <c r="T124" s="92"/>
      <c r="U124" s="247"/>
      <c r="V124" s="211"/>
      <c r="W124" s="34"/>
      <c r="X124" s="22"/>
      <c r="Y124" s="22"/>
      <c r="Z124" s="210"/>
      <c r="AA124" s="212"/>
      <c r="AB124" s="77"/>
      <c r="AC124" s="77"/>
      <c r="AD124" s="83"/>
      <c r="AE124" s="226"/>
      <c r="AF124" s="212"/>
      <c r="AG124" s="77"/>
      <c r="AH124" s="77"/>
      <c r="AI124" s="83"/>
      <c r="AJ124" s="226"/>
      <c r="AK124" s="1"/>
    </row>
    <row r="125" customFormat="false" ht="53.25" hidden="false" customHeight="true" outlineLevel="0" collapsed="false">
      <c r="B125" s="56" t="str">
        <f aca="false">'1 lentelė'!$B125</f>
        <v>2.3.2</v>
      </c>
      <c r="C125" s="56"/>
      <c r="D125" s="56" t="str">
        <f aca="false">'1 lentelė'!$D125</f>
        <v>Uždavinys: Skatinti bendruomeninį-socialinį verslą</v>
      </c>
      <c r="E125" s="56"/>
      <c r="F125" s="228"/>
      <c r="G125" s="56"/>
      <c r="H125" s="56"/>
      <c r="I125" s="56"/>
      <c r="J125" s="56"/>
      <c r="K125" s="228"/>
      <c r="L125" s="56"/>
      <c r="M125" s="56"/>
      <c r="N125" s="56"/>
      <c r="O125" s="56"/>
      <c r="P125" s="228"/>
      <c r="Q125" s="56"/>
      <c r="R125" s="56"/>
      <c r="S125" s="56"/>
      <c r="T125" s="56"/>
      <c r="U125" s="262"/>
      <c r="V125" s="56"/>
      <c r="W125" s="56"/>
      <c r="X125" s="56"/>
      <c r="Y125" s="47"/>
      <c r="Z125" s="228"/>
      <c r="AA125" s="56"/>
      <c r="AB125" s="56"/>
      <c r="AC125" s="56"/>
      <c r="AD125" s="56"/>
      <c r="AE125" s="262"/>
      <c r="AF125" s="56"/>
      <c r="AG125" s="56"/>
      <c r="AH125" s="56"/>
      <c r="AI125" s="47"/>
      <c r="AJ125" s="228"/>
      <c r="AK125" s="1"/>
    </row>
    <row r="126" customFormat="false" ht="57.75" hidden="false" customHeight="true" outlineLevel="0" collapsed="false">
      <c r="B126" s="97" t="str">
        <f aca="false">'1 lentelė'!$B126</f>
        <v>2.3.2.1</v>
      </c>
      <c r="C126" s="97"/>
      <c r="D126" s="98" t="str">
        <f aca="false">'1 lentelė'!$D126</f>
        <v>Priemonė: konkursinė, VVG strategijų įgyvendinimas</v>
      </c>
      <c r="E126" s="97"/>
      <c r="F126" s="229"/>
      <c r="G126" s="97"/>
      <c r="H126" s="97"/>
      <c r="I126" s="97"/>
      <c r="J126" s="97"/>
      <c r="K126" s="229"/>
      <c r="L126" s="97"/>
      <c r="M126" s="97"/>
      <c r="N126" s="97"/>
      <c r="O126" s="97"/>
      <c r="P126" s="229"/>
      <c r="Q126" s="97"/>
      <c r="R126" s="97"/>
      <c r="S126" s="97"/>
      <c r="T126" s="97"/>
      <c r="U126" s="252"/>
      <c r="V126" s="97"/>
      <c r="W126" s="97"/>
      <c r="X126" s="97"/>
      <c r="Y126" s="62"/>
      <c r="Z126" s="229"/>
      <c r="AA126" s="97"/>
      <c r="AB126" s="97"/>
      <c r="AC126" s="97"/>
      <c r="AD126" s="97"/>
      <c r="AE126" s="252"/>
      <c r="AF126" s="97"/>
      <c r="AG126" s="97"/>
      <c r="AH126" s="97"/>
      <c r="AI126" s="62"/>
      <c r="AJ126" s="229"/>
      <c r="AK126" s="1"/>
    </row>
    <row r="127" customFormat="false" ht="93" hidden="false" customHeight="true" outlineLevel="0" collapsed="false">
      <c r="B127" s="109" t="str">
        <f aca="false">'1 lentelė'!$B127</f>
        <v>2.3.3</v>
      </c>
      <c r="C127" s="109"/>
      <c r="D127" s="108" t="str">
        <f aca="false">'1 lentelė'!$D127</f>
        <v>Uždavinys:  Didinti regiono konkurencingumą skatinant tarpregioninį bendradarbiavimą ir partnerystę</v>
      </c>
      <c r="E127" s="109"/>
      <c r="F127" s="279"/>
      <c r="G127" s="109"/>
      <c r="H127" s="109"/>
      <c r="I127" s="109"/>
      <c r="J127" s="109"/>
      <c r="K127" s="279"/>
      <c r="L127" s="109"/>
      <c r="M127" s="109"/>
      <c r="N127" s="109"/>
      <c r="O127" s="109"/>
      <c r="P127" s="279"/>
      <c r="Q127" s="109"/>
      <c r="R127" s="109"/>
      <c r="S127" s="109"/>
      <c r="T127" s="109"/>
      <c r="U127" s="279"/>
      <c r="V127" s="109"/>
      <c r="W127" s="109"/>
      <c r="X127" s="109"/>
      <c r="Y127" s="109"/>
      <c r="Z127" s="279"/>
      <c r="AA127" s="109"/>
      <c r="AB127" s="109"/>
      <c r="AC127" s="109"/>
      <c r="AD127" s="109"/>
      <c r="AE127" s="279"/>
      <c r="AF127" s="109"/>
      <c r="AG127" s="109"/>
      <c r="AH127" s="109"/>
      <c r="AI127" s="109"/>
      <c r="AJ127" s="279"/>
      <c r="AK127" s="1"/>
    </row>
    <row r="128" customFormat="false" ht="54" hidden="false" customHeight="true" outlineLevel="0" collapsed="false">
      <c r="B128" s="97" t="str">
        <f aca="false">'1 lentelė'!$B128</f>
        <v>2.3.3.1</v>
      </c>
      <c r="C128" s="97"/>
      <c r="D128" s="98" t="str">
        <f aca="false">'1 lentelė'!$D128</f>
        <v>Priemonė: Skatinti užimtumą regione</v>
      </c>
      <c r="E128" s="97"/>
      <c r="F128" s="229"/>
      <c r="G128" s="97"/>
      <c r="H128" s="97"/>
      <c r="I128" s="97"/>
      <c r="J128" s="97"/>
      <c r="K128" s="229"/>
      <c r="L128" s="97"/>
      <c r="M128" s="97"/>
      <c r="N128" s="97"/>
      <c r="O128" s="97"/>
      <c r="P128" s="229"/>
      <c r="Q128" s="97"/>
      <c r="R128" s="97"/>
      <c r="S128" s="97"/>
      <c r="T128" s="97"/>
      <c r="U128" s="252"/>
      <c r="V128" s="97"/>
      <c r="W128" s="97"/>
      <c r="X128" s="97"/>
      <c r="Y128" s="62"/>
      <c r="Z128" s="229"/>
      <c r="AA128" s="97"/>
      <c r="AB128" s="97"/>
      <c r="AC128" s="97"/>
      <c r="AD128" s="97"/>
      <c r="AE128" s="252"/>
      <c r="AF128" s="97"/>
      <c r="AG128" s="97"/>
      <c r="AH128" s="97"/>
      <c r="AI128" s="62"/>
      <c r="AJ128" s="229"/>
      <c r="AK128" s="1"/>
    </row>
    <row r="129" customFormat="false" ht="117" hidden="false" customHeight="true" outlineLevel="0" collapsed="false">
      <c r="B129" s="32" t="str">
        <f aca="false">'1 lentelė'!$B129</f>
        <v>2.3.3.1.1</v>
      </c>
      <c r="C129" s="32" t="str">
        <f aca="false">'1 lentelė'!$C129</f>
        <v>R09B000-510000-2302</v>
      </c>
      <c r="D129" s="32" t="str">
        <f aca="false">'1 lentelė'!$D129</f>
        <v>Pasaulinio medicininių produktų gamintojo plėtros projektas                         (URPT 2018-06-07 sprendimas Nr.51/7S-31)</v>
      </c>
      <c r="E129" s="63" t="s">
        <v>17</v>
      </c>
      <c r="F129" s="206"/>
      <c r="G129" s="277" t="str">
        <f aca="false">'2 lentelė'!E129</f>
        <v>RSP.01</v>
      </c>
      <c r="H129" s="94" t="str">
        <f aca="false">'2 lentelė'!F129</f>
        <v>Sukurtos darbo vietos, vnt.</v>
      </c>
      <c r="I129" s="278" t="n">
        <f aca="false">'2 lentelė'!G129</f>
        <v>200</v>
      </c>
      <c r="J129" s="24" t="n">
        <v>0</v>
      </c>
      <c r="K129" s="208" t="n">
        <v>0</v>
      </c>
      <c r="L129" s="207"/>
      <c r="M129" s="24"/>
      <c r="N129" s="24"/>
      <c r="O129" s="94"/>
      <c r="P129" s="249"/>
      <c r="Q129" s="209"/>
      <c r="R129" s="22"/>
      <c r="S129" s="22"/>
      <c r="T129" s="94"/>
      <c r="U129" s="249"/>
      <c r="V129" s="211"/>
      <c r="W129" s="34"/>
      <c r="X129" s="22"/>
      <c r="Y129" s="24"/>
      <c r="Z129" s="208"/>
      <c r="AA129" s="212"/>
      <c r="AB129" s="77"/>
      <c r="AC129" s="77"/>
      <c r="AD129" s="83"/>
      <c r="AE129" s="226"/>
      <c r="AF129" s="212"/>
      <c r="AG129" s="77"/>
      <c r="AH129" s="77"/>
      <c r="AI129" s="83"/>
      <c r="AJ129" s="226"/>
      <c r="AK129" s="1"/>
    </row>
    <row r="130" customFormat="false" ht="51" hidden="false" customHeight="false" outlineLevel="0" collapsed="false">
      <c r="B130" s="99" t="str">
        <f aca="false">'1 lentelė'!$B130</f>
        <v>3.</v>
      </c>
      <c r="C130" s="99"/>
      <c r="D130" s="99" t="str">
        <f aca="false">'1 lentelė'!$D130</f>
        <v>Prioritetas: Gyvenimo kokybės gerinimas</v>
      </c>
      <c r="E130" s="100"/>
      <c r="F130" s="280"/>
      <c r="G130" s="100"/>
      <c r="H130" s="100"/>
      <c r="I130" s="100"/>
      <c r="J130" s="100"/>
      <c r="K130" s="280"/>
      <c r="L130" s="100"/>
      <c r="M130" s="100"/>
      <c r="N130" s="100"/>
      <c r="O130" s="100"/>
      <c r="P130" s="280"/>
      <c r="Q130" s="100"/>
      <c r="R130" s="100"/>
      <c r="S130" s="100"/>
      <c r="T130" s="100"/>
      <c r="U130" s="256"/>
      <c r="V130" s="100"/>
      <c r="W130" s="100"/>
      <c r="X130" s="100"/>
      <c r="Y130" s="66"/>
      <c r="Z130" s="280"/>
      <c r="AA130" s="100"/>
      <c r="AB130" s="100"/>
      <c r="AC130" s="100"/>
      <c r="AD130" s="66"/>
      <c r="AE130" s="280"/>
      <c r="AF130" s="100"/>
      <c r="AG130" s="100"/>
      <c r="AH130" s="100"/>
      <c r="AI130" s="66"/>
      <c r="AJ130" s="280"/>
      <c r="AK130" s="1"/>
    </row>
    <row r="131" customFormat="false" ht="61.5" hidden="false" customHeight="true" outlineLevel="0" collapsed="false">
      <c r="B131" s="52" t="str">
        <f aca="false">'1 lentelė'!$B131</f>
        <v>3.1 </v>
      </c>
      <c r="C131" s="52"/>
      <c r="D131" s="52" t="str">
        <f aca="false">'1 lentelė'!$D131</f>
        <v>Tikslas: Mokymosi visą gyvenimą ir kūrybiškumo skatinimas</v>
      </c>
      <c r="E131" s="52"/>
      <c r="F131" s="230"/>
      <c r="G131" s="52"/>
      <c r="H131" s="52"/>
      <c r="I131" s="52"/>
      <c r="J131" s="52"/>
      <c r="K131" s="230"/>
      <c r="L131" s="52"/>
      <c r="M131" s="52"/>
      <c r="N131" s="52"/>
      <c r="O131" s="52"/>
      <c r="P131" s="230"/>
      <c r="Q131" s="52"/>
      <c r="R131" s="52"/>
      <c r="S131" s="52"/>
      <c r="T131" s="52"/>
      <c r="U131" s="259"/>
      <c r="V131" s="52"/>
      <c r="W131" s="52"/>
      <c r="X131" s="52"/>
      <c r="Y131" s="50"/>
      <c r="Z131" s="230"/>
      <c r="AA131" s="52"/>
      <c r="AB131" s="52"/>
      <c r="AC131" s="52"/>
      <c r="AD131" s="50"/>
      <c r="AE131" s="230"/>
      <c r="AF131" s="52"/>
      <c r="AG131" s="52"/>
      <c r="AH131" s="52"/>
      <c r="AI131" s="50"/>
      <c r="AJ131" s="230"/>
      <c r="AK131" s="1"/>
    </row>
    <row r="132" customFormat="false" ht="80.25" hidden="false" customHeight="true" outlineLevel="0" collapsed="false">
      <c r="B132" s="56" t="str">
        <f aca="false">'1 lentelė'!$B132</f>
        <v>3.1.1</v>
      </c>
      <c r="C132" s="56"/>
      <c r="D132" s="56" t="str">
        <f aca="false">'1 lentelė'!$D132</f>
        <v>Uždavinys: Gerinti švietimo kokybę, modernizuojant švietimo infrastruktūrą</v>
      </c>
      <c r="E132" s="56"/>
      <c r="F132" s="228"/>
      <c r="G132" s="56"/>
      <c r="H132" s="56"/>
      <c r="I132" s="56"/>
      <c r="J132" s="56"/>
      <c r="K132" s="228"/>
      <c r="L132" s="56"/>
      <c r="M132" s="56"/>
      <c r="N132" s="56"/>
      <c r="O132" s="56"/>
      <c r="P132" s="228"/>
      <c r="Q132" s="56"/>
      <c r="R132" s="56"/>
      <c r="S132" s="56"/>
      <c r="T132" s="56"/>
      <c r="U132" s="262"/>
      <c r="V132" s="56"/>
      <c r="W132" s="56"/>
      <c r="X132" s="56"/>
      <c r="Y132" s="47"/>
      <c r="Z132" s="228"/>
      <c r="AA132" s="56"/>
      <c r="AB132" s="56"/>
      <c r="AC132" s="56"/>
      <c r="AD132" s="47"/>
      <c r="AE132" s="228"/>
      <c r="AF132" s="56"/>
      <c r="AG132" s="56"/>
      <c r="AH132" s="56"/>
      <c r="AI132" s="47"/>
      <c r="AJ132" s="228"/>
      <c r="AK132" s="1"/>
    </row>
    <row r="133" customFormat="false" ht="81" hidden="false" customHeight="true" outlineLevel="0" collapsed="false">
      <c r="B133" s="97" t="str">
        <f aca="false">'1 lentelė'!$B133</f>
        <v>3.1.1.1</v>
      </c>
      <c r="C133" s="97"/>
      <c r="D133" s="98" t="str">
        <f aca="false">'1 lentelė'!$D133</f>
        <v>Priemonė: Ikimokyklinio ir priešmokyklinio ugdymo prieinamumo didinimas</v>
      </c>
      <c r="E133" s="97"/>
      <c r="F133" s="229"/>
      <c r="G133" s="97"/>
      <c r="H133" s="97"/>
      <c r="I133" s="97"/>
      <c r="J133" s="97"/>
      <c r="K133" s="229"/>
      <c r="L133" s="97"/>
      <c r="M133" s="97"/>
      <c r="N133" s="97"/>
      <c r="O133" s="97"/>
      <c r="P133" s="229"/>
      <c r="Q133" s="97"/>
      <c r="R133" s="97"/>
      <c r="S133" s="97"/>
      <c r="T133" s="97"/>
      <c r="U133" s="252"/>
      <c r="V133" s="97"/>
      <c r="W133" s="97"/>
      <c r="X133" s="97"/>
      <c r="Y133" s="62"/>
      <c r="Z133" s="229"/>
      <c r="AA133" s="97"/>
      <c r="AB133" s="97"/>
      <c r="AC133" s="97"/>
      <c r="AD133" s="62"/>
      <c r="AE133" s="229"/>
      <c r="AF133" s="97"/>
      <c r="AG133" s="97"/>
      <c r="AH133" s="97"/>
      <c r="AI133" s="62"/>
      <c r="AJ133" s="229"/>
      <c r="AK133" s="1"/>
    </row>
    <row r="134" customFormat="false" ht="15" hidden="true" customHeight="false" outlineLevel="0" collapsed="false">
      <c r="B134" s="32"/>
      <c r="C134" s="32"/>
      <c r="D134" s="32"/>
      <c r="E134" s="46"/>
      <c r="F134" s="281"/>
      <c r="G134" s="207"/>
      <c r="H134" s="24"/>
      <c r="I134" s="24"/>
      <c r="J134" s="24"/>
      <c r="K134" s="208"/>
      <c r="L134" s="207"/>
      <c r="M134" s="24"/>
      <c r="N134" s="24"/>
      <c r="O134" s="24"/>
      <c r="P134" s="208"/>
      <c r="Q134" s="209"/>
      <c r="R134" s="22"/>
      <c r="S134" s="22"/>
      <c r="T134" s="22"/>
      <c r="U134" s="210"/>
      <c r="V134" s="211"/>
      <c r="W134" s="34"/>
      <c r="X134" s="22"/>
      <c r="Y134" s="22"/>
      <c r="Z134" s="210"/>
      <c r="AA134" s="212"/>
      <c r="AB134" s="77"/>
      <c r="AC134" s="77"/>
      <c r="AD134" s="83"/>
      <c r="AE134" s="226"/>
      <c r="AF134" s="212"/>
      <c r="AG134" s="77"/>
      <c r="AH134" s="77"/>
      <c r="AI134" s="83"/>
      <c r="AJ134" s="226"/>
      <c r="AK134" s="1"/>
    </row>
    <row r="135" customFormat="false" ht="117.75" hidden="false" customHeight="true" outlineLevel="0" collapsed="false">
      <c r="B135" s="32" t="str">
        <f aca="false">'1 lentelė'!$B134</f>
        <v>3.1.1.1.2</v>
      </c>
      <c r="C135" s="32" t="str">
        <f aca="false">'1 lentelė'!$C134</f>
        <v>R097705-230000-3102</v>
      </c>
      <c r="D135" s="32" t="str">
        <f aca="false">'1 lentelė'!$D134</f>
        <v>Utenos vaikų lopšelio darželio „Šaltinėlis“ vidaus patalpų modernizavimas</v>
      </c>
      <c r="E135" s="32" t="s">
        <v>42</v>
      </c>
      <c r="F135" s="255" t="s">
        <v>1218</v>
      </c>
      <c r="G135" s="268" t="str">
        <f aca="false">'2 lentelė'!E134</f>
        <v>P.N.717</v>
      </c>
      <c r="H135" s="24" t="str">
        <f aca="false">'2 lentelė'!F134</f>
        <v>Pagal veiksmų programą ERPF lėšomis atnaujintos ikimokyklinio ir priešmokyklinio ugdymo mokyklos, vnt.</v>
      </c>
      <c r="I135" s="269" t="n">
        <f aca="false">'2 lentelė'!G134</f>
        <v>1</v>
      </c>
      <c r="J135" s="94" t="n">
        <v>1</v>
      </c>
      <c r="K135" s="249" t="n">
        <v>0</v>
      </c>
      <c r="L135" s="268" t="str">
        <f aca="false">'2 lentelė'!H134</f>
        <v>P.N.743</v>
      </c>
      <c r="M135" s="24" t="str">
        <f aca="false">'2 lentelė'!I134</f>
        <v>Pagal veiksmų programą ERPF lėšomis atnaujintos ikimokyklinio ir/ar priešmokyklinio ugdymo grupės </v>
      </c>
      <c r="N135" s="269" t="n">
        <f aca="false">'2 lentelė'!J134</f>
        <v>4</v>
      </c>
      <c r="O135" s="94" t="n">
        <v>4</v>
      </c>
      <c r="P135" s="249" t="n">
        <v>0</v>
      </c>
      <c r="Q135" s="272" t="str">
        <f aca="false">'2 lentelė'!K134</f>
        <v>P.B.235</v>
      </c>
      <c r="R135" s="22" t="str">
        <f aca="false">'2 lentelė'!L134</f>
        <v>Investicijas gavusios vaikų priežiūros arba švietimo infrastruktūros pajėgumas</v>
      </c>
      <c r="S135" s="243" t="n">
        <f aca="false">'2 lentelė'!M134</f>
        <v>190</v>
      </c>
      <c r="T135" s="94" t="n">
        <v>190</v>
      </c>
      <c r="U135" s="249" t="n">
        <v>0</v>
      </c>
      <c r="V135" s="272" t="str">
        <f aca="false">'2 lentelė'!N134</f>
        <v>P.S.434</v>
      </c>
      <c r="W135" s="34" t="str">
        <f aca="false">'2 lentelė'!O134</f>
        <v>Pagal veiksmų programą ERPF lėšomis atnaujintos ikimokyklinio ir/ar priešmokyklinio ugdymo vietos</v>
      </c>
      <c r="X135" s="243" t="n">
        <f aca="false">'2 lentelė'!P134</f>
        <v>70</v>
      </c>
      <c r="Y135" s="24" t="n">
        <v>70</v>
      </c>
      <c r="Z135" s="208" t="n">
        <v>0</v>
      </c>
      <c r="AA135" s="212"/>
      <c r="AB135" s="77"/>
      <c r="AC135" s="77"/>
      <c r="AD135" s="83"/>
      <c r="AE135" s="226"/>
      <c r="AF135" s="212"/>
      <c r="AG135" s="77"/>
      <c r="AH135" s="77"/>
      <c r="AI135" s="83"/>
      <c r="AJ135" s="226"/>
      <c r="AK135" s="1"/>
    </row>
    <row r="136" customFormat="false" ht="117.75" hidden="false" customHeight="true" outlineLevel="0" collapsed="false">
      <c r="B136" s="32" t="str">
        <f aca="false">'1 lentelė'!$B135</f>
        <v>3.1.1.1.3</v>
      </c>
      <c r="C136" s="32" t="str">
        <f aca="false">'1 lentelė'!$C135</f>
        <v>R097705-230000-3103</v>
      </c>
      <c r="D136" s="32" t="str">
        <f aca="false">'1 lentelė'!$D135</f>
        <v>Utenos vaikų lopšelio – darželio ,,Pasaka" vidaus patalpų modernizavimas</v>
      </c>
      <c r="E136" s="282" t="s">
        <v>43</v>
      </c>
      <c r="F136" s="255" t="s">
        <v>1288</v>
      </c>
      <c r="G136" s="268" t="str">
        <f aca="false">'2 lentelė'!E135</f>
        <v>P.N.717</v>
      </c>
      <c r="H136" s="24" t="str">
        <f aca="false">'2 lentelė'!F135</f>
        <v>Pagal veiksmų programą ERPF lėšomis atnaujintos ikimokyklinio ir priešmokyklinio ugdymo mokyklos, vnt.</v>
      </c>
      <c r="I136" s="269" t="n">
        <f aca="false">'2 lentelė'!G135</f>
        <v>1</v>
      </c>
      <c r="J136" s="94" t="n">
        <v>0</v>
      </c>
      <c r="K136" s="249" t="n">
        <v>0</v>
      </c>
      <c r="L136" s="268" t="str">
        <f aca="false">'2 lentelė'!H135</f>
        <v>P.N.743</v>
      </c>
      <c r="M136" s="24" t="str">
        <f aca="false">'2 lentelė'!I135</f>
        <v>Pagal veiksmų programą ERPF lėšomis atnaujintos ikimokyklinio ir/ar priešmokyklinio ugdymo grupės </v>
      </c>
      <c r="N136" s="269" t="n">
        <f aca="false">'2 lentelė'!J135</f>
        <v>3</v>
      </c>
      <c r="O136" s="94" t="n">
        <v>0</v>
      </c>
      <c r="P136" s="249" t="n">
        <v>0</v>
      </c>
      <c r="Q136" s="272" t="str">
        <f aca="false">'2 lentelė'!K135</f>
        <v>P.B.235</v>
      </c>
      <c r="R136" s="22" t="str">
        <f aca="false">'2 lentelė'!L135</f>
        <v>Investicijas gavusios vaikų priežiūros arba švietimo infrastruktūros pajėgumas</v>
      </c>
      <c r="S136" s="243" t="n">
        <f aca="false">'2 lentelė'!M135</f>
        <v>210</v>
      </c>
      <c r="T136" s="94" t="n">
        <v>0</v>
      </c>
      <c r="U136" s="249" t="n">
        <v>0</v>
      </c>
      <c r="V136" s="272" t="str">
        <f aca="false">'2 lentelė'!N135</f>
        <v>P.S.434</v>
      </c>
      <c r="W136" s="34" t="str">
        <f aca="false">'2 lentelė'!O135</f>
        <v>Pagal veiksmų programą ERPF lėšomis atnaujintos ikimokyklinio ir/ar priešmokyklinio ugdymo vietos</v>
      </c>
      <c r="X136" s="243" t="n">
        <f aca="false">'2 lentelė'!P135</f>
        <v>50</v>
      </c>
      <c r="Y136" s="24" t="n">
        <v>0</v>
      </c>
      <c r="Z136" s="208" t="n">
        <v>0</v>
      </c>
      <c r="AA136" s="245"/>
      <c r="AB136" s="77"/>
      <c r="AC136" s="77"/>
      <c r="AD136" s="83"/>
      <c r="AE136" s="226"/>
      <c r="AF136" s="245"/>
      <c r="AG136" s="77"/>
      <c r="AH136" s="77"/>
      <c r="AI136" s="83"/>
      <c r="AJ136" s="226"/>
      <c r="AK136" s="1"/>
    </row>
    <row r="137" customFormat="false" ht="55.5" hidden="false" customHeight="true" outlineLevel="0" collapsed="false">
      <c r="B137" s="97" t="str">
        <f aca="false">'1 lentelė'!$B136</f>
        <v>3.1.1.2</v>
      </c>
      <c r="C137" s="97"/>
      <c r="D137" s="97" t="str">
        <f aca="false">'1 lentelė'!$D136</f>
        <v>Priemonė:  Mokyklų tinklo efektyvumo didinimas</v>
      </c>
      <c r="E137" s="97"/>
      <c r="F137" s="229"/>
      <c r="G137" s="97"/>
      <c r="H137" s="97"/>
      <c r="I137" s="97"/>
      <c r="J137" s="97"/>
      <c r="K137" s="229"/>
      <c r="L137" s="97"/>
      <c r="M137" s="97"/>
      <c r="N137" s="97"/>
      <c r="O137" s="97"/>
      <c r="P137" s="229"/>
      <c r="Q137" s="97"/>
      <c r="R137" s="97"/>
      <c r="S137" s="97"/>
      <c r="T137" s="97"/>
      <c r="U137" s="252"/>
      <c r="V137" s="97"/>
      <c r="W137" s="97"/>
      <c r="X137" s="97"/>
      <c r="Y137" s="62"/>
      <c r="Z137" s="229"/>
      <c r="AA137" s="97"/>
      <c r="AB137" s="97"/>
      <c r="AC137" s="97"/>
      <c r="AD137" s="62"/>
      <c r="AE137" s="229"/>
      <c r="AF137" s="97"/>
      <c r="AG137" s="97"/>
      <c r="AH137" s="97"/>
      <c r="AI137" s="62"/>
      <c r="AJ137" s="229"/>
      <c r="AK137" s="1"/>
    </row>
    <row r="138" customFormat="false" ht="101.25" hidden="false" customHeight="true" outlineLevel="0" collapsed="false">
      <c r="B138" s="32" t="str">
        <f aca="false">'1 lentelė'!$B137</f>
        <v>3.1.1.2.1</v>
      </c>
      <c r="C138" s="32" t="str">
        <f aca="false">'1 lentelė'!$C137</f>
        <v>R097724-220000-3103</v>
      </c>
      <c r="D138" s="32" t="str">
        <f aca="false">'1 lentelė'!$D137</f>
        <v>Anykščių miesto A.Vienuolio progimnazijos modernizavimas (vidaus erdvių remontas ir aprūpinimas įranga) </v>
      </c>
      <c r="E138" s="32" t="s">
        <v>42</v>
      </c>
      <c r="F138" s="255" t="s">
        <v>1222</v>
      </c>
      <c r="G138" s="268" t="str">
        <f aca="false">'2 lentelė'!E137</f>
        <v>P.N.722</v>
      </c>
      <c r="H138" s="24" t="str">
        <f aca="false">'2 lentelė'!F137</f>
        <v>Pagal veiksmų programą ERPF lėšomis atnaujintos bendrojo ugdymo mokyklos, vnt.</v>
      </c>
      <c r="I138" s="269" t="n">
        <f aca="false">'2 lentelė'!G137</f>
        <v>1</v>
      </c>
      <c r="J138" s="94" t="n">
        <v>1</v>
      </c>
      <c r="K138" s="249" t="n">
        <v>0</v>
      </c>
      <c r="L138" s="268" t="str">
        <f aca="false">'2 lentelė'!H137</f>
        <v>P.B.235</v>
      </c>
      <c r="M138" s="24" t="str">
        <f aca="false">'2 lentelė'!I137</f>
        <v>Investicijas gavusios vaikų priežiūros arba švietimo infrastruktūros pajėgumas</v>
      </c>
      <c r="N138" s="269" t="n">
        <f aca="false">'2 lentelė'!J137</f>
        <v>470</v>
      </c>
      <c r="O138" s="94" t="n">
        <v>470</v>
      </c>
      <c r="P138" s="249" t="n">
        <v>0</v>
      </c>
      <c r="Q138" s="209"/>
      <c r="R138" s="22"/>
      <c r="S138" s="22"/>
      <c r="T138" s="92"/>
      <c r="U138" s="247"/>
      <c r="V138" s="211"/>
      <c r="W138" s="34"/>
      <c r="X138" s="22"/>
      <c r="Y138" s="22"/>
      <c r="Z138" s="210"/>
      <c r="AA138" s="212"/>
      <c r="AB138" s="77"/>
      <c r="AC138" s="77"/>
      <c r="AD138" s="83"/>
      <c r="AE138" s="226"/>
      <c r="AF138" s="212"/>
      <c r="AG138" s="77"/>
      <c r="AH138" s="77"/>
      <c r="AI138" s="83"/>
      <c r="AJ138" s="226"/>
      <c r="AK138" s="1"/>
    </row>
    <row r="139" customFormat="false" ht="110.25" hidden="false" customHeight="true" outlineLevel="0" collapsed="false">
      <c r="B139" s="32" t="str">
        <f aca="false">'1 lentelė'!$B138</f>
        <v>3.1.1.2.2</v>
      </c>
      <c r="C139" s="32" t="str">
        <f aca="false">'1 lentelė'!$C138</f>
        <v>R097724-220000-3104</v>
      </c>
      <c r="D139" s="32" t="str">
        <f aca="false">'1 lentelė'!$D138</f>
        <v>„Kūrybiškumą skatinančių edukacinių erdvių kūrimas Molėtų gimnazijos vidaus patalpose“ </v>
      </c>
      <c r="E139" s="63" t="s">
        <v>43</v>
      </c>
      <c r="F139" s="246" t="s">
        <v>1220</v>
      </c>
      <c r="G139" s="268" t="str">
        <f aca="false">'2 lentelė'!E138</f>
        <v>P.N.722</v>
      </c>
      <c r="H139" s="24" t="str">
        <f aca="false">'2 lentelė'!F138</f>
        <v>Pagal veiksmų programą ERPF lėšomis atnaujintos bendrojo ugdymo mokyklos, vnt.</v>
      </c>
      <c r="I139" s="269" t="n">
        <f aca="false">'2 lentelė'!G138</f>
        <v>1</v>
      </c>
      <c r="J139" s="94" t="n">
        <v>1</v>
      </c>
      <c r="K139" s="249" t="n">
        <v>0</v>
      </c>
      <c r="L139" s="268" t="str">
        <f aca="false">'2 lentelė'!H138</f>
        <v>P.B.235</v>
      </c>
      <c r="M139" s="24" t="str">
        <f aca="false">'2 lentelė'!I138</f>
        <v>Investicijas gavusios vaikų priežiūros arba švietimo infrastruktūros pajėgumas</v>
      </c>
      <c r="N139" s="269" t="n">
        <f aca="false">'2 lentelė'!J138</f>
        <v>447</v>
      </c>
      <c r="O139" s="22" t="n">
        <v>447</v>
      </c>
      <c r="P139" s="210" t="n">
        <v>0</v>
      </c>
      <c r="Q139" s="209"/>
      <c r="R139" s="22"/>
      <c r="S139" s="22"/>
      <c r="T139" s="92"/>
      <c r="U139" s="247"/>
      <c r="V139" s="211"/>
      <c r="W139" s="34"/>
      <c r="X139" s="22"/>
      <c r="Y139" s="22"/>
      <c r="Z139" s="210"/>
      <c r="AA139" s="212"/>
      <c r="AB139" s="77"/>
      <c r="AC139" s="77"/>
      <c r="AD139" s="83"/>
      <c r="AE139" s="226"/>
      <c r="AF139" s="212"/>
      <c r="AG139" s="77"/>
      <c r="AH139" s="77"/>
      <c r="AI139" s="83"/>
      <c r="AJ139" s="226"/>
      <c r="AK139" s="1"/>
    </row>
    <row r="140" customFormat="false" ht="91.5" hidden="false" customHeight="true" outlineLevel="0" collapsed="false">
      <c r="B140" s="32" t="str">
        <f aca="false">'1 lentelė'!$B139</f>
        <v>3.1.1.2.3</v>
      </c>
      <c r="C140" s="32" t="str">
        <f aca="false">'1 lentelė'!$C139</f>
        <v>R097724-220000-3105</v>
      </c>
      <c r="D140" s="32" t="str">
        <f aca="false">'1 lentelė'!$D139</f>
        <v>„Edukacinių erdvių kūrimas Ignalinos Česlovo Kudabos progimnazijoje“ </v>
      </c>
      <c r="E140" s="63" t="s">
        <v>43</v>
      </c>
      <c r="F140" s="246" t="s">
        <v>1224</v>
      </c>
      <c r="G140" s="268" t="str">
        <f aca="false">'2 lentelė'!E139</f>
        <v>P.N.722</v>
      </c>
      <c r="H140" s="24" t="str">
        <f aca="false">'2 lentelė'!F139</f>
        <v>Pagal veiksmų programą ERPF lėšomis atnaujintos bendrojo ugdymo mokyklos, vnt.</v>
      </c>
      <c r="I140" s="269" t="n">
        <f aca="false">'2 lentelė'!G139</f>
        <v>1</v>
      </c>
      <c r="J140" s="94" t="n">
        <v>1</v>
      </c>
      <c r="K140" s="249" t="n">
        <v>0</v>
      </c>
      <c r="L140" s="268" t="str">
        <f aca="false">'2 lentelė'!H139</f>
        <v>P.B.235</v>
      </c>
      <c r="M140" s="24" t="str">
        <f aca="false">'2 lentelė'!I139</f>
        <v>Investicijas gavusios vaikų priežiūros arba švietimo infrastruktūros pajėgumas</v>
      </c>
      <c r="N140" s="269" t="n">
        <f aca="false">'2 lentelė'!J139</f>
        <v>500</v>
      </c>
      <c r="O140" s="22" t="n">
        <v>500</v>
      </c>
      <c r="P140" s="210" t="n">
        <v>0</v>
      </c>
      <c r="Q140" s="209"/>
      <c r="R140" s="22"/>
      <c r="S140" s="22"/>
      <c r="T140" s="92"/>
      <c r="U140" s="247"/>
      <c r="V140" s="211"/>
      <c r="W140" s="34"/>
      <c r="X140" s="22"/>
      <c r="Y140" s="22"/>
      <c r="Z140" s="210"/>
      <c r="AA140" s="212"/>
      <c r="AB140" s="77"/>
      <c r="AC140" s="77"/>
      <c r="AD140" s="83"/>
      <c r="AE140" s="226"/>
      <c r="AF140" s="212"/>
      <c r="AG140" s="77"/>
      <c r="AH140" s="77"/>
      <c r="AI140" s="83"/>
      <c r="AJ140" s="226"/>
      <c r="AK140" s="1"/>
    </row>
    <row r="141" customFormat="false" ht="65.25" hidden="false" customHeight="true" outlineLevel="0" collapsed="false">
      <c r="B141" s="55" t="str">
        <f aca="false">'1 lentelė'!$B140</f>
        <v>3.1.2</v>
      </c>
      <c r="C141" s="55"/>
      <c r="D141" s="56" t="str">
        <f aca="false">'1 lentelė'!$D140</f>
        <v>Uždavinys: Plėtoti neformalaus ugdymosi galimybes</v>
      </c>
      <c r="E141" s="55"/>
      <c r="F141" s="228"/>
      <c r="G141" s="55"/>
      <c r="H141" s="55"/>
      <c r="I141" s="55"/>
      <c r="J141" s="55"/>
      <c r="K141" s="228"/>
      <c r="L141" s="55"/>
      <c r="M141" s="55"/>
      <c r="N141" s="55"/>
      <c r="O141" s="55"/>
      <c r="P141" s="228"/>
      <c r="Q141" s="55"/>
      <c r="R141" s="55"/>
      <c r="S141" s="55"/>
      <c r="T141" s="55"/>
      <c r="U141" s="267"/>
      <c r="V141" s="55"/>
      <c r="W141" s="55"/>
      <c r="X141" s="55"/>
      <c r="Y141" s="47"/>
      <c r="Z141" s="228"/>
      <c r="AA141" s="55"/>
      <c r="AB141" s="55"/>
      <c r="AC141" s="55"/>
      <c r="AD141" s="47"/>
      <c r="AE141" s="228"/>
      <c r="AF141" s="55"/>
      <c r="AG141" s="55"/>
      <c r="AH141" s="55"/>
      <c r="AI141" s="47"/>
      <c r="AJ141" s="228"/>
      <c r="AK141" s="1"/>
    </row>
    <row r="142" customFormat="false" ht="69" hidden="false" customHeight="true" outlineLevel="0" collapsed="false">
      <c r="B142" s="97" t="str">
        <f aca="false">'1 lentelė'!$B141</f>
        <v>3.1.2.1</v>
      </c>
      <c r="C142" s="97"/>
      <c r="D142" s="98" t="str">
        <f aca="false">'1 lentelė'!$D141</f>
        <v>Priemonė: Neformaliojo švietimo infrastruktūros tobulinimas</v>
      </c>
      <c r="E142" s="97"/>
      <c r="F142" s="229"/>
      <c r="G142" s="97"/>
      <c r="H142" s="97"/>
      <c r="I142" s="97"/>
      <c r="J142" s="97"/>
      <c r="K142" s="229"/>
      <c r="L142" s="97"/>
      <c r="M142" s="97"/>
      <c r="N142" s="97"/>
      <c r="O142" s="97"/>
      <c r="P142" s="229"/>
      <c r="Q142" s="97"/>
      <c r="R142" s="97"/>
      <c r="S142" s="97"/>
      <c r="T142" s="97"/>
      <c r="U142" s="252"/>
      <c r="V142" s="97"/>
      <c r="W142" s="97"/>
      <c r="X142" s="97"/>
      <c r="Y142" s="62"/>
      <c r="Z142" s="229"/>
      <c r="AA142" s="97"/>
      <c r="AB142" s="97"/>
      <c r="AC142" s="97"/>
      <c r="AD142" s="62"/>
      <c r="AE142" s="229"/>
      <c r="AF142" s="97"/>
      <c r="AG142" s="97"/>
      <c r="AH142" s="97"/>
      <c r="AI142" s="62"/>
      <c r="AJ142" s="229"/>
      <c r="AK142" s="1"/>
    </row>
    <row r="143" customFormat="false" ht="141.75" hidden="false" customHeight="true" outlineLevel="0" collapsed="false">
      <c r="B143" s="32" t="str">
        <f aca="false">'1 lentelė'!$B142</f>
        <v>3.1.2.1.1</v>
      </c>
      <c r="C143" s="32" t="str">
        <f aca="false">'1 lentelė'!$C142</f>
        <v>R097725-240000-3106</v>
      </c>
      <c r="D143" s="32" t="str">
        <f aca="false">'1 lentelė'!$D142</f>
        <v>Vaikų ir jaunimo neformalaus ugdymosi galimybių plėtra Anykščių kūno kultūros ir sporto centrui priklausančiuose A. Vienuolio progimnazijos patalpose </v>
      </c>
      <c r="E143" s="32" t="s">
        <v>42</v>
      </c>
      <c r="F143" s="246" t="s">
        <v>1226</v>
      </c>
      <c r="G143" s="268" t="str">
        <f aca="false">'2 lentelė'!E142</f>
        <v>P.N.723</v>
      </c>
      <c r="H143" s="24" t="str">
        <f aca="false">'2 lentelė'!F142</f>
        <v>Pagal veiksmų programą ERPF lėšomis atnaujinta neformaliojo ugdymo įstaigos</v>
      </c>
      <c r="I143" s="269" t="n">
        <f aca="false">'2 lentelė'!G142</f>
        <v>1</v>
      </c>
      <c r="J143" s="94" t="n">
        <v>1</v>
      </c>
      <c r="K143" s="249" t="n">
        <v>0</v>
      </c>
      <c r="L143" s="268" t="str">
        <f aca="false">'2 lentelė'!H142</f>
        <v>P.B.235</v>
      </c>
      <c r="M143" s="24" t="str">
        <f aca="false">'2 lentelė'!I142</f>
        <v>Investicijas gavusios vaikų priežiūros arba švietimo infrastruktūros pajėgumas</v>
      </c>
      <c r="N143" s="269" t="n">
        <f aca="false">'2 lentelė'!J142</f>
        <v>355</v>
      </c>
      <c r="O143" s="24" t="n">
        <v>355</v>
      </c>
      <c r="P143" s="208" t="n">
        <v>0</v>
      </c>
      <c r="Q143" s="209"/>
      <c r="R143" s="22"/>
      <c r="S143" s="22"/>
      <c r="T143" s="92"/>
      <c r="U143" s="247"/>
      <c r="V143" s="211"/>
      <c r="W143" s="34"/>
      <c r="X143" s="22"/>
      <c r="Y143" s="22"/>
      <c r="Z143" s="210"/>
      <c r="AA143" s="212"/>
      <c r="AB143" s="77"/>
      <c r="AC143" s="77"/>
      <c r="AD143" s="83"/>
      <c r="AE143" s="226"/>
      <c r="AF143" s="212"/>
      <c r="AG143" s="77"/>
      <c r="AH143" s="77"/>
      <c r="AI143" s="83"/>
      <c r="AJ143" s="226"/>
      <c r="AK143" s="1"/>
    </row>
    <row r="144" customFormat="false" ht="93.75" hidden="false" customHeight="true" outlineLevel="0" collapsed="false">
      <c r="B144" s="32" t="str">
        <f aca="false">'1 lentelė'!$B143</f>
        <v>3.1.2.1.2 </v>
      </c>
      <c r="C144" s="32" t="str">
        <f aca="false">'1 lentelė'!$C143</f>
        <v>R097725-243200-3107</v>
      </c>
      <c r="D144" s="32" t="str">
        <f aca="false">'1 lentelė'!$D143</f>
        <v>Zarasų sporto centro erdvių atnaujinimas</v>
      </c>
      <c r="E144" s="32" t="s">
        <v>16</v>
      </c>
      <c r="F144" s="246" t="s">
        <v>1228</v>
      </c>
      <c r="G144" s="268" t="str">
        <f aca="false">'2 lentelė'!E143</f>
        <v>P.N.723</v>
      </c>
      <c r="H144" s="24" t="str">
        <f aca="false">'2 lentelė'!F143</f>
        <v>Pagal veiksmų programą ERPF lėšomis atnaujinta neformaliojo ugdymo įstaigos</v>
      </c>
      <c r="I144" s="269" t="n">
        <f aca="false">'2 lentelė'!G143</f>
        <v>1</v>
      </c>
      <c r="J144" s="94" t="n">
        <v>1</v>
      </c>
      <c r="K144" s="249" t="n">
        <v>0</v>
      </c>
      <c r="L144" s="268" t="str">
        <f aca="false">'2 lentelė'!H143</f>
        <v>P.B.235</v>
      </c>
      <c r="M144" s="24" t="str">
        <f aca="false">'2 lentelė'!I143</f>
        <v>Investicijas gavusios vaikų priežiūros arba švietimo infrastruktūros pajėgumas</v>
      </c>
      <c r="N144" s="269" t="n">
        <f aca="false">'2 lentelė'!J143</f>
        <v>330</v>
      </c>
      <c r="O144" s="94" t="n">
        <v>330</v>
      </c>
      <c r="P144" s="249" t="n">
        <v>0</v>
      </c>
      <c r="Q144" s="209"/>
      <c r="R144" s="22"/>
      <c r="S144" s="22"/>
      <c r="T144" s="92"/>
      <c r="U144" s="247"/>
      <c r="V144" s="211"/>
      <c r="W144" s="34"/>
      <c r="X144" s="22"/>
      <c r="Y144" s="22"/>
      <c r="Z144" s="210"/>
      <c r="AA144" s="212"/>
      <c r="AB144" s="77"/>
      <c r="AC144" s="77"/>
      <c r="AD144" s="83"/>
      <c r="AE144" s="226"/>
      <c r="AF144" s="212"/>
      <c r="AG144" s="77"/>
      <c r="AH144" s="77"/>
      <c r="AI144" s="83"/>
      <c r="AJ144" s="226"/>
      <c r="AK144" s="1"/>
    </row>
    <row r="145" customFormat="false" ht="57" hidden="false" customHeight="true" outlineLevel="0" collapsed="false">
      <c r="B145" s="52" t="str">
        <f aca="false">'1 lentelė'!$B144</f>
        <v>3.2 </v>
      </c>
      <c r="C145" s="52"/>
      <c r="D145" s="52" t="str">
        <f aca="false">'1 lentelė'!$D144</f>
        <v>Tikslas: Viešųjų paslaugų prieinamumo didinimas</v>
      </c>
      <c r="E145" s="52"/>
      <c r="F145" s="230"/>
      <c r="G145" s="52"/>
      <c r="H145" s="52"/>
      <c r="I145" s="52"/>
      <c r="J145" s="52"/>
      <c r="K145" s="230"/>
      <c r="L145" s="52"/>
      <c r="M145" s="52"/>
      <c r="N145" s="52"/>
      <c r="O145" s="52"/>
      <c r="P145" s="230"/>
      <c r="Q145" s="52"/>
      <c r="R145" s="52"/>
      <c r="S145" s="52"/>
      <c r="T145" s="52"/>
      <c r="U145" s="259"/>
      <c r="V145" s="52"/>
      <c r="W145" s="52"/>
      <c r="X145" s="52"/>
      <c r="Y145" s="50"/>
      <c r="Z145" s="230"/>
      <c r="AA145" s="52"/>
      <c r="AB145" s="52"/>
      <c r="AC145" s="52"/>
      <c r="AD145" s="50"/>
      <c r="AE145" s="230"/>
      <c r="AF145" s="52"/>
      <c r="AG145" s="52"/>
      <c r="AH145" s="52"/>
      <c r="AI145" s="50"/>
      <c r="AJ145" s="230"/>
      <c r="AK145" s="1"/>
    </row>
    <row r="146" customFormat="false" ht="78" hidden="false" customHeight="true" outlineLevel="0" collapsed="false">
      <c r="B146" s="55" t="str">
        <f aca="false">'1 lentelė'!$B145</f>
        <v>3.2.1</v>
      </c>
      <c r="C146" s="55"/>
      <c r="D146" s="56" t="str">
        <f aca="false">'1 lentelė'!$D145</f>
        <v>Uždavinys: Užtikrinti kokybišką ir prieinamą sveikatos priežiūrą</v>
      </c>
      <c r="E146" s="55"/>
      <c r="F146" s="228"/>
      <c r="G146" s="55"/>
      <c r="H146" s="55"/>
      <c r="I146" s="55"/>
      <c r="J146" s="55"/>
      <c r="K146" s="228"/>
      <c r="L146" s="55"/>
      <c r="M146" s="55"/>
      <c r="N146" s="55"/>
      <c r="O146" s="55"/>
      <c r="P146" s="228"/>
      <c r="Q146" s="55"/>
      <c r="R146" s="55"/>
      <c r="S146" s="55"/>
      <c r="T146" s="55"/>
      <c r="U146" s="267"/>
      <c r="V146" s="55"/>
      <c r="W146" s="55"/>
      <c r="X146" s="55"/>
      <c r="Y146" s="47"/>
      <c r="Z146" s="228"/>
      <c r="AA146" s="55"/>
      <c r="AB146" s="55"/>
      <c r="AC146" s="55"/>
      <c r="AD146" s="47"/>
      <c r="AE146" s="228"/>
      <c r="AF146" s="55"/>
      <c r="AG146" s="55"/>
      <c r="AH146" s="55"/>
      <c r="AI146" s="47"/>
      <c r="AJ146" s="228"/>
      <c r="AK146" s="1"/>
    </row>
    <row r="147" customFormat="false" ht="96.75" hidden="false" customHeight="true" outlineLevel="0" collapsed="false">
      <c r="B147" s="97" t="str">
        <f aca="false">'1 lentelė'!$B146</f>
        <v>3.2.1.1</v>
      </c>
      <c r="C147" s="97"/>
      <c r="D147" s="98" t="str">
        <f aca="false">'1 lentelė'!$D146</f>
        <v>Priemonė: Pirminės asmens ir visuomenės sveikatos priežiūros veiklos efektyvumo didinimas</v>
      </c>
      <c r="E147" s="97"/>
      <c r="F147" s="229"/>
      <c r="G147" s="97"/>
      <c r="H147" s="97"/>
      <c r="I147" s="97"/>
      <c r="J147" s="97"/>
      <c r="K147" s="229"/>
      <c r="L147" s="97"/>
      <c r="M147" s="97"/>
      <c r="N147" s="97"/>
      <c r="O147" s="97"/>
      <c r="P147" s="229"/>
      <c r="Q147" s="97"/>
      <c r="R147" s="97"/>
      <c r="S147" s="97"/>
      <c r="T147" s="97"/>
      <c r="U147" s="252"/>
      <c r="V147" s="97"/>
      <c r="W147" s="97"/>
      <c r="X147" s="97"/>
      <c r="Y147" s="62"/>
      <c r="Z147" s="229"/>
      <c r="AA147" s="97"/>
      <c r="AB147" s="97"/>
      <c r="AC147" s="97"/>
      <c r="AD147" s="62"/>
      <c r="AE147" s="229"/>
      <c r="AF147" s="97"/>
      <c r="AG147" s="97"/>
      <c r="AH147" s="97"/>
      <c r="AI147" s="62"/>
      <c r="AJ147" s="229"/>
      <c r="AK147" s="1"/>
    </row>
    <row r="148" customFormat="false" ht="191.25" hidden="false" customHeight="false" outlineLevel="0" collapsed="false">
      <c r="B148" s="32" t="str">
        <f aca="false">'1 lentelė'!$B147</f>
        <v>3.2.1.1.1</v>
      </c>
      <c r="C148" s="32" t="str">
        <f aca="false">'1 lentelė'!$C147</f>
        <v>R096609-270000-3236</v>
      </c>
      <c r="D148" s="32" t="str">
        <f aca="false">'1 lentelė'!$D147</f>
        <v>Anykščių rajono savivaldybės gyventojų sveikatos stiprinimas gerinant pirminės sveikatos priežiūros paslaugų prieinamumą ir kokybę</v>
      </c>
      <c r="E148" s="63" t="s">
        <v>43</v>
      </c>
      <c r="F148" s="206" t="s">
        <v>1185</v>
      </c>
      <c r="G148" s="268" t="str">
        <f aca="false">'2 lentelė'!E147</f>
        <v>P.B.236</v>
      </c>
      <c r="H148" s="24" t="str">
        <f aca="false">'2 lentelė'!F147</f>
        <v>Gyventojai, turintys galimybę pasinaudoti pagerintomis sveikatos priežiūros paslaugomis</v>
      </c>
      <c r="I148" s="269" t="n">
        <f aca="false">'2 lentelė'!G147</f>
        <v>21285</v>
      </c>
      <c r="J148" s="94" t="n">
        <v>21285</v>
      </c>
      <c r="K148" s="249" t="n">
        <v>0</v>
      </c>
      <c r="L148" s="268" t="str">
        <f aca="false">'2 lentelė'!H147</f>
        <v>P.S.363</v>
      </c>
      <c r="M148" s="24" t="str">
        <f aca="false">'2 lentelė'!I147</f>
        <v>Viešąsias sveikatos priežiūros paslaugas teikiančių asmens sveikatos priežiūros įstaigų, kuriose modernizuota paslaugų teikimo infrastruktūra, skaičius</v>
      </c>
      <c r="N148" s="269" t="n">
        <f aca="false">'2 lentelė'!J147</f>
        <v>1</v>
      </c>
      <c r="O148" s="94" t="n">
        <v>1</v>
      </c>
      <c r="P148" s="249" t="n">
        <v>0</v>
      </c>
      <c r="Q148" s="209"/>
      <c r="R148" s="22"/>
      <c r="S148" s="22"/>
      <c r="T148" s="110"/>
      <c r="U148" s="283"/>
      <c r="V148" s="211"/>
      <c r="W148" s="34"/>
      <c r="X148" s="22"/>
      <c r="Y148" s="32"/>
      <c r="Z148" s="284"/>
      <c r="AA148" s="212"/>
      <c r="AB148" s="77"/>
      <c r="AC148" s="77"/>
      <c r="AD148" s="83"/>
      <c r="AE148" s="226"/>
      <c r="AF148" s="212"/>
      <c r="AG148" s="77"/>
      <c r="AH148" s="77"/>
      <c r="AI148" s="83"/>
      <c r="AJ148" s="226"/>
      <c r="AK148" s="1"/>
    </row>
    <row r="149" customFormat="false" ht="191.25" hidden="false" customHeight="false" outlineLevel="0" collapsed="false">
      <c r="B149" s="32" t="str">
        <f aca="false">'1 lentelė'!$B148</f>
        <v>3.2.1.1.2</v>
      </c>
      <c r="C149" s="32" t="str">
        <f aca="false">'1 lentelė'!$C148</f>
        <v>R096609-270000-3237</v>
      </c>
      <c r="D149" s="32" t="str">
        <f aca="false">'1 lentelė'!$D148</f>
        <v>Pirminės sveikatos paslaugų gerinimas VšĮ Ignalinos rajono poliklinikoje</v>
      </c>
      <c r="E149" s="63" t="s">
        <v>43</v>
      </c>
      <c r="F149" s="206" t="s">
        <v>1289</v>
      </c>
      <c r="G149" s="268" t="str">
        <f aca="false">'2 lentelė'!E148</f>
        <v>P.B.236</v>
      </c>
      <c r="H149" s="24" t="str">
        <f aca="false">'2 lentelė'!F148</f>
        <v>Gyventojai, turintys galimybę pasinaudoti pagerintomis sveikatos priežiūros paslaugomis</v>
      </c>
      <c r="I149" s="269" t="n">
        <f aca="false">'2 lentelė'!G148</f>
        <v>6931</v>
      </c>
      <c r="J149" s="94" t="n">
        <v>6931</v>
      </c>
      <c r="K149" s="249" t="n">
        <v>0</v>
      </c>
      <c r="L149" s="268" t="str">
        <f aca="false">'2 lentelė'!H148</f>
        <v>P.S.363</v>
      </c>
      <c r="M149" s="24" t="str">
        <f aca="false">'2 lentelė'!I148</f>
        <v>Viešąsias sveikatos priežiūros paslaugas teikiančių asmens sveikatos priežiūros įstaigų, kuriose modernizuota paslaugų teikimo infrastruktūra, skaičius</v>
      </c>
      <c r="N149" s="269" t="n">
        <f aca="false">'2 lentelė'!J148</f>
        <v>1</v>
      </c>
      <c r="O149" s="94" t="n">
        <v>1</v>
      </c>
      <c r="P149" s="249" t="n">
        <v>0</v>
      </c>
      <c r="Q149" s="209"/>
      <c r="R149" s="22"/>
      <c r="S149" s="285"/>
      <c r="T149" s="94"/>
      <c r="U149" s="249"/>
      <c r="V149" s="211"/>
      <c r="W149" s="34"/>
      <c r="X149" s="22"/>
      <c r="Y149" s="24"/>
      <c r="Z149" s="208"/>
      <c r="AA149" s="212"/>
      <c r="AB149" s="77"/>
      <c r="AC149" s="77"/>
      <c r="AD149" s="83"/>
      <c r="AE149" s="226"/>
      <c r="AF149" s="212"/>
      <c r="AG149" s="77"/>
      <c r="AH149" s="77"/>
      <c r="AI149" s="83"/>
      <c r="AJ149" s="226"/>
      <c r="AK149" s="1"/>
    </row>
    <row r="150" customFormat="false" ht="191.25" hidden="false" customHeight="false" outlineLevel="0" collapsed="false">
      <c r="B150" s="32" t="str">
        <f aca="false">'1 lentelė'!$B149</f>
        <v>3.2.1.1.3</v>
      </c>
      <c r="C150" s="32" t="str">
        <f aca="false">'1 lentelė'!$C149</f>
        <v>R096609-270000-3238</v>
      </c>
      <c r="D150" s="32" t="str">
        <f aca="false">'1 lentelė'!$D149</f>
        <v>UAB „Ignalinos sveikatos centras“ pirminės asmens sveikatos priežiūros paslaugų teikimo efektyvumo didinimas</v>
      </c>
      <c r="E150" s="63" t="s">
        <v>43</v>
      </c>
      <c r="F150" s="206" t="s">
        <v>1181</v>
      </c>
      <c r="G150" s="268" t="str">
        <f aca="false">'2 lentelė'!E149</f>
        <v>P.B.236</v>
      </c>
      <c r="H150" s="24" t="str">
        <f aca="false">'2 lentelė'!F149</f>
        <v>Gyventojai, turintys galimybę pasinaudoti pagerintomis sveikatos priežiūros paslaugomis</v>
      </c>
      <c r="I150" s="269" t="n">
        <f aca="false">'2 lentelė'!G149</f>
        <v>6363</v>
      </c>
      <c r="J150" s="94" t="n">
        <v>6819</v>
      </c>
      <c r="K150" s="249" t="n">
        <v>6393</v>
      </c>
      <c r="L150" s="268" t="str">
        <f aca="false">'2 lentelė'!H149</f>
        <v>P.S.363</v>
      </c>
      <c r="M150" s="24" t="str">
        <f aca="false">'2 lentelė'!I149</f>
        <v>Viešąsias sveikatos priežiūros paslaugas teikiančių asmens sveikatos priežiūros įstaigų, kuriose modernizuota paslaugų teikimo infrastruktūra, skaičius</v>
      </c>
      <c r="N150" s="269" t="n">
        <f aca="false">'2 lentelė'!J149</f>
        <v>1</v>
      </c>
      <c r="O150" s="94" t="n">
        <v>1</v>
      </c>
      <c r="P150" s="249" t="n">
        <v>1</v>
      </c>
      <c r="Q150" s="209"/>
      <c r="R150" s="22"/>
      <c r="S150" s="22"/>
      <c r="T150" s="94"/>
      <c r="U150" s="249"/>
      <c r="V150" s="211"/>
      <c r="W150" s="34"/>
      <c r="X150" s="22"/>
      <c r="Y150" s="24"/>
      <c r="Z150" s="208"/>
      <c r="AA150" s="212"/>
      <c r="AB150" s="77"/>
      <c r="AC150" s="77"/>
      <c r="AD150" s="83"/>
      <c r="AE150" s="226"/>
      <c r="AF150" s="212"/>
      <c r="AG150" s="77"/>
      <c r="AH150" s="77"/>
      <c r="AI150" s="83"/>
      <c r="AJ150" s="226"/>
      <c r="AK150" s="1"/>
    </row>
    <row r="151" customFormat="false" ht="191.25" hidden="false" customHeight="false" outlineLevel="0" collapsed="false">
      <c r="B151" s="32" t="str">
        <f aca="false">'1 lentelė'!$B150</f>
        <v>3.2.1.1.4</v>
      </c>
      <c r="C151" s="32" t="str">
        <f aca="false">'1 lentelė'!$C150</f>
        <v>R096609-270000-3239</v>
      </c>
      <c r="D151" s="32" t="str">
        <f aca="false">'1 lentelė'!$D150</f>
        <v>Molėtų r. pirminės sveikatos priežiūros centro veiklos efektyvumo didinimas</v>
      </c>
      <c r="E151" s="63" t="s">
        <v>43</v>
      </c>
      <c r="F151" s="255" t="s">
        <v>1187</v>
      </c>
      <c r="G151" s="268" t="str">
        <f aca="false">'2 lentelė'!E150</f>
        <v>P.B.236</v>
      </c>
      <c r="H151" s="24" t="str">
        <f aca="false">'2 lentelė'!F150</f>
        <v>Gyventojai, turintys galimybę pasinaudoti pagerintomis sveikatos priežiūros paslaugomis</v>
      </c>
      <c r="I151" s="269" t="n">
        <f aca="false">'2 lentelė'!G150</f>
        <v>15617</v>
      </c>
      <c r="J151" s="94" t="n">
        <v>15617</v>
      </c>
      <c r="K151" s="249" t="n">
        <v>0</v>
      </c>
      <c r="L151" s="268" t="str">
        <f aca="false">'2 lentelė'!H150</f>
        <v>P.S.363</v>
      </c>
      <c r="M151" s="24" t="str">
        <f aca="false">'2 lentelė'!I150</f>
        <v>Viešąsias sveikatos priežiūros paslaugas teikiančių asmens sveikatos priežiūros įstaigų, kuriose modernizuota paslaugų teikimo infrastruktūra, skaičius</v>
      </c>
      <c r="N151" s="269" t="n">
        <f aca="false">'2 lentelė'!J150</f>
        <v>1</v>
      </c>
      <c r="O151" s="94" t="n">
        <v>1</v>
      </c>
      <c r="P151" s="249" t="n">
        <v>0</v>
      </c>
      <c r="Q151" s="209"/>
      <c r="R151" s="22"/>
      <c r="S151" s="22"/>
      <c r="T151" s="94"/>
      <c r="U151" s="249"/>
      <c r="V151" s="211"/>
      <c r="W151" s="34"/>
      <c r="X151" s="22"/>
      <c r="Y151" s="24"/>
      <c r="Z151" s="208"/>
      <c r="AA151" s="212"/>
      <c r="AB151" s="77"/>
      <c r="AC151" s="77"/>
      <c r="AD151" s="83"/>
      <c r="AE151" s="226"/>
      <c r="AF151" s="212"/>
      <c r="AG151" s="77"/>
      <c r="AH151" s="77"/>
      <c r="AI151" s="83"/>
      <c r="AJ151" s="226"/>
      <c r="AK151" s="1"/>
    </row>
    <row r="152" customFormat="false" ht="191.25" hidden="false" customHeight="false" outlineLevel="0" collapsed="false">
      <c r="B152" s="32" t="str">
        <f aca="false">'1 lentelė'!$B151</f>
        <v>3.2.1.1.5</v>
      </c>
      <c r="C152" s="32" t="str">
        <f aca="false">'1 lentelė'!$C151</f>
        <v>R096609-270000-3240</v>
      </c>
      <c r="D152" s="32" t="str">
        <f aca="false">'1 lentelė'!$D151</f>
        <v>Pirminės asmens sveikatos priežiūros veiklos efektyvumo didinimas Utenos rajone</v>
      </c>
      <c r="E152" s="63" t="s">
        <v>43</v>
      </c>
      <c r="F152" s="206" t="s">
        <v>1290</v>
      </c>
      <c r="G152" s="268" t="str">
        <f aca="false">'2 lentelė'!E151</f>
        <v>P.B.236</v>
      </c>
      <c r="H152" s="24" t="str">
        <f aca="false">'2 lentelė'!F151</f>
        <v>Gyventojai, turintys galimybę pasinaudoti pagerintomis sveikatos priežiūros paslaugomis</v>
      </c>
      <c r="I152" s="269" t="n">
        <f aca="false">'2 lentelė'!G151</f>
        <v>19722</v>
      </c>
      <c r="J152" s="94" t="n">
        <v>19722</v>
      </c>
      <c r="K152" s="249" t="n">
        <v>0</v>
      </c>
      <c r="L152" s="268" t="str">
        <f aca="false">'2 lentelė'!H151</f>
        <v>P.S.363</v>
      </c>
      <c r="M152" s="24" t="str">
        <f aca="false">'2 lentelė'!I151</f>
        <v>Viešąsias sveikatos priežiūros paslaugas teikiančių asmens sveikatos priežiūros įstaigų, kuriose modernizuota paslaugų teikimo infrastruktūra, skaičius</v>
      </c>
      <c r="N152" s="269" t="n">
        <f aca="false">'2 lentelė'!J151</f>
        <v>1</v>
      </c>
      <c r="O152" s="94" t="n">
        <v>1</v>
      </c>
      <c r="P152" s="249" t="n">
        <v>0</v>
      </c>
      <c r="Q152" s="209"/>
      <c r="R152" s="22"/>
      <c r="S152" s="22"/>
      <c r="T152" s="94"/>
      <c r="U152" s="249"/>
      <c r="V152" s="211"/>
      <c r="W152" s="34"/>
      <c r="X152" s="22"/>
      <c r="Y152" s="24"/>
      <c r="Z152" s="208"/>
      <c r="AA152" s="212"/>
      <c r="AB152" s="77"/>
      <c r="AC152" s="77"/>
      <c r="AD152" s="83"/>
      <c r="AE152" s="226"/>
      <c r="AF152" s="212"/>
      <c r="AG152" s="77"/>
      <c r="AH152" s="77"/>
      <c r="AI152" s="83"/>
      <c r="AJ152" s="226"/>
      <c r="AK152" s="1"/>
    </row>
    <row r="153" customFormat="false" ht="191.25" hidden="false" customHeight="false" outlineLevel="0" collapsed="false">
      <c r="B153" s="32" t="str">
        <f aca="false">'1 lentelė'!$B152</f>
        <v>3.2.1.1.6</v>
      </c>
      <c r="C153" s="32" t="str">
        <f aca="false">'1 lentelė'!$C152</f>
        <v>R096609-270000-3241</v>
      </c>
      <c r="D153" s="32" t="str">
        <f aca="false">'1 lentelė'!$D152</f>
        <v>UAB "Dilina" teikiamų paslaugų efektyvumo didinimas</v>
      </c>
      <c r="E153" s="63" t="s">
        <v>43</v>
      </c>
      <c r="F153" s="255" t="s">
        <v>1188</v>
      </c>
      <c r="G153" s="268" t="str">
        <f aca="false">'2 lentelė'!E152</f>
        <v>P.B.236</v>
      </c>
      <c r="H153" s="24" t="str">
        <f aca="false">'2 lentelė'!F152</f>
        <v>Gyventojai, turintys galimybę pasinaudoti pagerintomis sveikatos priežiūros paslaugomis</v>
      </c>
      <c r="I153" s="269" t="n">
        <f aca="false">'2 lentelė'!G152</f>
        <v>1615</v>
      </c>
      <c r="J153" s="94" t="n">
        <v>1455</v>
      </c>
      <c r="K153" s="249" t="n">
        <v>1615</v>
      </c>
      <c r="L153" s="268" t="str">
        <f aca="false">'2 lentelė'!H152</f>
        <v>P.S.363</v>
      </c>
      <c r="M153" s="24" t="str">
        <f aca="false">'2 lentelė'!I152</f>
        <v>Viešąsias sveikatos priežiūros paslaugas teikiančių asmens sveikatos priežiūros įstaigų, kuriose modernizuota paslaugų teikimo infrastruktūra, skaičius</v>
      </c>
      <c r="N153" s="269" t="n">
        <f aca="false">'2 lentelė'!J152</f>
        <v>1</v>
      </c>
      <c r="O153" s="94" t="n">
        <v>1</v>
      </c>
      <c r="P153" s="249" t="n">
        <v>1</v>
      </c>
      <c r="Q153" s="209"/>
      <c r="R153" s="22"/>
      <c r="S153" s="22"/>
      <c r="T153" s="94"/>
      <c r="U153" s="249"/>
      <c r="V153" s="211"/>
      <c r="W153" s="34"/>
      <c r="X153" s="22"/>
      <c r="Y153" s="24"/>
      <c r="Z153" s="208"/>
      <c r="AA153" s="212"/>
      <c r="AB153" s="77"/>
      <c r="AC153" s="77"/>
      <c r="AD153" s="83"/>
      <c r="AE153" s="226"/>
      <c r="AF153" s="212"/>
      <c r="AG153" s="77"/>
      <c r="AH153" s="77"/>
      <c r="AI153" s="83"/>
      <c r="AJ153" s="226"/>
      <c r="AK153" s="1"/>
    </row>
    <row r="154" customFormat="false" ht="191.25" hidden="false" customHeight="false" outlineLevel="0" collapsed="false">
      <c r="B154" s="32" t="str">
        <f aca="false">'1 lentelė'!$B153</f>
        <v>3.2.1.1.7</v>
      </c>
      <c r="C154" s="32" t="str">
        <f aca="false">'1 lentelė'!$C153</f>
        <v>R096609-270000-3242</v>
      </c>
      <c r="D154" s="32" t="str">
        <f aca="false">'1 lentelė'!$D153</f>
        <v>Pirminės asmens sveikatos priežiūros paslaugų kokybės ir prieinamumo gerinimas Zarasų rajono savivaldybėje</v>
      </c>
      <c r="E154" s="63" t="s">
        <v>43</v>
      </c>
      <c r="F154" s="255" t="s">
        <v>1183</v>
      </c>
      <c r="G154" s="268" t="str">
        <f aca="false">'2 lentelė'!E153</f>
        <v>P.B.236</v>
      </c>
      <c r="H154" s="24" t="str">
        <f aca="false">'2 lentelė'!F153</f>
        <v>Gyventojai, turintys galimybę pasinaudoti pagerintomis sveikatos priežiūros paslaugomis</v>
      </c>
      <c r="I154" s="269" t="n">
        <f aca="false">'2 lentelė'!G153</f>
        <v>13690</v>
      </c>
      <c r="J154" s="94" t="n">
        <v>13690</v>
      </c>
      <c r="K154" s="249" t="n">
        <v>0</v>
      </c>
      <c r="L154" s="268" t="str">
        <f aca="false">'2 lentelė'!H153</f>
        <v>P.S.363</v>
      </c>
      <c r="M154" s="24" t="str">
        <f aca="false">'2 lentelė'!I153</f>
        <v>Viešąsias sveikatos priežiūros paslaugas teikiančių asmens sveikatos priežiūros įstaigų, kuriose modernizuota paslaugų teikimo infrastruktūra, skaičius</v>
      </c>
      <c r="N154" s="269" t="n">
        <f aca="false">'2 lentelė'!J153</f>
        <v>1</v>
      </c>
      <c r="O154" s="94" t="n">
        <v>1</v>
      </c>
      <c r="P154" s="249" t="n">
        <v>0</v>
      </c>
      <c r="Q154" s="209"/>
      <c r="R154" s="22"/>
      <c r="S154" s="22"/>
      <c r="T154" s="94"/>
      <c r="U154" s="249"/>
      <c r="V154" s="211"/>
      <c r="W154" s="34"/>
      <c r="X154" s="22"/>
      <c r="Y154" s="24"/>
      <c r="Z154" s="208"/>
      <c r="AA154" s="212"/>
      <c r="AB154" s="77"/>
      <c r="AC154" s="77"/>
      <c r="AD154" s="83"/>
      <c r="AE154" s="226"/>
      <c r="AF154" s="212"/>
      <c r="AG154" s="77"/>
      <c r="AH154" s="77"/>
      <c r="AI154" s="83"/>
      <c r="AJ154" s="226"/>
      <c r="AK154" s="1"/>
    </row>
    <row r="155" customFormat="false" ht="191.25" hidden="false" customHeight="false" outlineLevel="0" collapsed="false">
      <c r="B155" s="32" t="str">
        <f aca="false">'1 lentelė'!$B154</f>
        <v>3.2.1.1.8</v>
      </c>
      <c r="C155" s="32" t="str">
        <f aca="false">'1 lentelė'!$C154</f>
        <v>R096609-270000-3243</v>
      </c>
      <c r="D155" s="32" t="str">
        <f aca="false">'1 lentelė'!$D154</f>
        <v>Pirminės asmens sveikatos priežiūros veiklos efektyvumo didinimas VšĮ Visagino  pirminės sveikatos priežiūros centre</v>
      </c>
      <c r="E155" s="63" t="s">
        <v>43</v>
      </c>
      <c r="F155" s="206" t="s">
        <v>1191</v>
      </c>
      <c r="G155" s="268" t="str">
        <f aca="false">'2 lentelė'!E154</f>
        <v>P.B.236</v>
      </c>
      <c r="H155" s="24" t="str">
        <f aca="false">'2 lentelė'!F154</f>
        <v>Gyventojai, turintys galimybę pasinaudoti pagerintomis sveikatos priežiūros paslaugomis</v>
      </c>
      <c r="I155" s="269" t="n">
        <f aca="false">'2 lentelė'!G154</f>
        <v>12890</v>
      </c>
      <c r="J155" s="94" t="n">
        <v>12890</v>
      </c>
      <c r="K155" s="249" t="n">
        <v>0</v>
      </c>
      <c r="L155" s="268" t="str">
        <f aca="false">'2 lentelė'!H154</f>
        <v>P.S.363</v>
      </c>
      <c r="M155" s="24" t="str">
        <f aca="false">'2 lentelė'!I154</f>
        <v>Viešąsias sveikatos priežiūros paslaugas teikiančių asmens sveikatos priežiūros įstaigų, kuriose modernizuota paslaugų teikimo infrastruktūra, skaičius</v>
      </c>
      <c r="N155" s="269" t="n">
        <f aca="false">'2 lentelė'!J154</f>
        <v>1</v>
      </c>
      <c r="O155" s="94" t="n">
        <v>1</v>
      </c>
      <c r="P155" s="249" t="n">
        <v>0</v>
      </c>
      <c r="Q155" s="209"/>
      <c r="R155" s="22"/>
      <c r="S155" s="22"/>
      <c r="T155" s="94"/>
      <c r="U155" s="249"/>
      <c r="V155" s="211"/>
      <c r="W155" s="34"/>
      <c r="X155" s="22"/>
      <c r="Y155" s="24"/>
      <c r="Z155" s="208"/>
      <c r="AA155" s="212"/>
      <c r="AB155" s="77"/>
      <c r="AC155" s="77"/>
      <c r="AD155" s="83"/>
      <c r="AE155" s="226"/>
      <c r="AF155" s="212"/>
      <c r="AG155" s="77"/>
      <c r="AH155" s="77"/>
      <c r="AI155" s="83"/>
      <c r="AJ155" s="226"/>
      <c r="AK155" s="1"/>
    </row>
    <row r="156" customFormat="false" ht="104.25" hidden="false" customHeight="true" outlineLevel="0" collapsed="false">
      <c r="B156" s="32" t="str">
        <f aca="false">'1 lentelė'!$B155</f>
        <v>3.2.1.1.9</v>
      </c>
      <c r="C156" s="32" t="str">
        <f aca="false">'1 lentelė'!$C155</f>
        <v>R096609-270000-3244</v>
      </c>
      <c r="D156" s="32" t="str">
        <f aca="false">'1 lentelė'!$D155</f>
        <v>Asmens sveikatos priežiūros  kokybės gerinimas Utenos rajono gyventojams</v>
      </c>
      <c r="E156" s="63" t="s">
        <v>43</v>
      </c>
      <c r="F156" s="206" t="s">
        <v>43</v>
      </c>
      <c r="G156" s="268" t="str">
        <f aca="false">'2 lentelė'!E155</f>
        <v>P.B.236</v>
      </c>
      <c r="H156" s="24" t="str">
        <f aca="false">'2 lentelė'!F155</f>
        <v>Gyventojai, turintys galimybę pasinaudoti pagerintomis sveikatos priežiūros paslaugomis</v>
      </c>
      <c r="I156" s="269" t="n">
        <f aca="false">'2 lentelė'!G155</f>
        <v>1576</v>
      </c>
      <c r="J156" s="94" t="n">
        <v>0</v>
      </c>
      <c r="K156" s="249" t="n">
        <v>0</v>
      </c>
      <c r="L156" s="268" t="str">
        <f aca="false">'2 lentelė'!H155</f>
        <v>P.S.363</v>
      </c>
      <c r="M156" s="24" t="str">
        <f aca="false">'2 lentelė'!I155</f>
        <v>Viešąsias sveikatos priežiūros paslaugas teikiančių asmens sveikatos priežiūros įstaigų, kuriose modernizuota paslaugų teikimo infrastruktūra, skaičius</v>
      </c>
      <c r="N156" s="269" t="n">
        <f aca="false">'2 lentelė'!J155</f>
        <v>1</v>
      </c>
      <c r="O156" s="94" t="n">
        <v>0</v>
      </c>
      <c r="P156" s="249" t="n">
        <v>0</v>
      </c>
      <c r="Q156" s="243"/>
      <c r="R156" s="22"/>
      <c r="S156" s="22"/>
      <c r="T156" s="94"/>
      <c r="U156" s="249"/>
      <c r="V156" s="244"/>
      <c r="W156" s="34"/>
      <c r="X156" s="22"/>
      <c r="Y156" s="24"/>
      <c r="Z156" s="208"/>
      <c r="AA156" s="245"/>
      <c r="AB156" s="77"/>
      <c r="AC156" s="77"/>
      <c r="AD156" s="83"/>
      <c r="AE156" s="226"/>
      <c r="AF156" s="245"/>
      <c r="AG156" s="77"/>
      <c r="AH156" s="77"/>
      <c r="AI156" s="83"/>
      <c r="AJ156" s="226"/>
      <c r="AK156" s="1"/>
    </row>
    <row r="157" customFormat="false" ht="147" hidden="false" customHeight="true" outlineLevel="0" collapsed="false">
      <c r="B157" s="97" t="str">
        <f aca="false">'1 lentelė'!$B156</f>
        <v>3.2.1.2</v>
      </c>
      <c r="C157" s="97"/>
      <c r="D157" s="98" t="str">
        <f aca="false">'1 lentelė'!$D156</f>
        <v>Priemonė: Priemonių, gerinančių ambulatorinių sveikatos priežiūros paslaugų prieinamumą tuberkulioze sergantiems asmenims, įgyvendinimas</v>
      </c>
      <c r="E157" s="97"/>
      <c r="F157" s="229"/>
      <c r="G157" s="97"/>
      <c r="H157" s="97"/>
      <c r="I157" s="97"/>
      <c r="J157" s="97"/>
      <c r="K157" s="229"/>
      <c r="L157" s="97"/>
      <c r="M157" s="97"/>
      <c r="N157" s="97"/>
      <c r="O157" s="97"/>
      <c r="P157" s="229"/>
      <c r="Q157" s="97"/>
      <c r="R157" s="97"/>
      <c r="S157" s="97"/>
      <c r="T157" s="97"/>
      <c r="U157" s="252"/>
      <c r="V157" s="97"/>
      <c r="W157" s="97"/>
      <c r="X157" s="97"/>
      <c r="Y157" s="62"/>
      <c r="Z157" s="229"/>
      <c r="AA157" s="97"/>
      <c r="AB157" s="97"/>
      <c r="AC157" s="97"/>
      <c r="AD157" s="62"/>
      <c r="AE157" s="229"/>
      <c r="AF157" s="97"/>
      <c r="AG157" s="97"/>
      <c r="AH157" s="97"/>
      <c r="AI157" s="62"/>
      <c r="AJ157" s="229"/>
      <c r="AK157" s="1"/>
    </row>
    <row r="158" customFormat="false" ht="228.75" hidden="false" customHeight="true" outlineLevel="0" collapsed="false">
      <c r="B158" s="32" t="str">
        <f aca="false">'1 lentelė'!$B157</f>
        <v>3.2.1.2.1</v>
      </c>
      <c r="C158" s="32" t="str">
        <f aca="false">'1 lentelė'!$C157</f>
        <v>R096615-470000-3201</v>
      </c>
      <c r="D158" s="32" t="str">
        <f aca="false">'1 lentelė'!$D157</f>
        <v>Tuberkuliozės gydymo skatinimas Anykščių rajono
savivaldybėje</v>
      </c>
      <c r="E158" s="63" t="s">
        <v>43</v>
      </c>
      <c r="F158" s="255" t="s">
        <v>1206</v>
      </c>
      <c r="G158" s="268" t="str">
        <f aca="false">'2 lentelė'!E157</f>
        <v>P.N.604</v>
      </c>
      <c r="H158" s="24" t="str">
        <f aca="false">'2 lentelė'!F157</f>
        <v>,,Tuberkulioze sergantys pacientai, kuriems buvo suteiktos socialinės paramos priemonės (maisto talonų dalijimas ir (arba) kelionės išlaidų kompensavimas) tuberkuliozės ambulatorinio gydymo metu“</v>
      </c>
      <c r="I158" s="269" t="n">
        <f aca="false">'2 lentelė'!G157</f>
        <v>32</v>
      </c>
      <c r="J158" s="94" t="n">
        <v>32</v>
      </c>
      <c r="K158" s="249" t="n">
        <v>15</v>
      </c>
      <c r="L158" s="207"/>
      <c r="M158" s="24"/>
      <c r="N158" s="24"/>
      <c r="O158" s="92"/>
      <c r="P158" s="247"/>
      <c r="Q158" s="209"/>
      <c r="R158" s="22"/>
      <c r="S158" s="22"/>
      <c r="T158" s="92"/>
      <c r="U158" s="247"/>
      <c r="V158" s="211"/>
      <c r="W158" s="34"/>
      <c r="X158" s="22"/>
      <c r="Y158" s="22"/>
      <c r="Z158" s="210"/>
      <c r="AA158" s="212"/>
      <c r="AB158" s="77"/>
      <c r="AC158" s="77"/>
      <c r="AD158" s="83"/>
      <c r="AE158" s="226"/>
      <c r="AF158" s="212"/>
      <c r="AG158" s="77"/>
      <c r="AH158" s="77"/>
      <c r="AI158" s="83"/>
      <c r="AJ158" s="226"/>
      <c r="AK158" s="1"/>
    </row>
    <row r="159" customFormat="false" ht="231" hidden="false" customHeight="true" outlineLevel="0" collapsed="false">
      <c r="B159" s="32" t="str">
        <f aca="false">'1 lentelė'!$B158</f>
        <v>3.2.1.2.2</v>
      </c>
      <c r="C159" s="32" t="str">
        <f aca="false">'1 lentelė'!$C158</f>
        <v>R096615-470000-3202</v>
      </c>
      <c r="D159" s="32" t="str">
        <f aca="false">'1 lentelė'!$D158</f>
        <v>Sergamumo ir mirtingumo mažinimas nuo tuberkuliozės Ignalinos rajone</v>
      </c>
      <c r="E159" s="63" t="s">
        <v>43</v>
      </c>
      <c r="F159" s="255" t="s">
        <v>1209</v>
      </c>
      <c r="G159" s="268" t="str">
        <f aca="false">'2 lentelė'!E158</f>
        <v>P.N.604</v>
      </c>
      <c r="H159" s="24" t="str">
        <f aca="false">'2 lentelė'!F158</f>
        <v>,,Tuberkulioze sergantys pacientai, kuriems buvo suteiktos socialinės paramos priemonės (maisto talonų dalijimas ir (arba) kelionės išlaidų kompensavimas) tuberkuliozės ambulatorinio gydymo metu“</v>
      </c>
      <c r="I159" s="269" t="n">
        <f aca="false">'2 lentelė'!G158</f>
        <v>15</v>
      </c>
      <c r="J159" s="94" t="n">
        <v>15</v>
      </c>
      <c r="K159" s="249" t="n">
        <v>2</v>
      </c>
      <c r="L159" s="207"/>
      <c r="M159" s="24"/>
      <c r="N159" s="24"/>
      <c r="O159" s="92"/>
      <c r="P159" s="247"/>
      <c r="Q159" s="209"/>
      <c r="R159" s="22"/>
      <c r="S159" s="22"/>
      <c r="T159" s="92"/>
      <c r="U159" s="247"/>
      <c r="V159" s="211"/>
      <c r="W159" s="34"/>
      <c r="X159" s="22"/>
      <c r="Y159" s="22"/>
      <c r="Z159" s="210"/>
      <c r="AA159" s="212"/>
      <c r="AB159" s="77"/>
      <c r="AC159" s="77"/>
      <c r="AD159" s="83"/>
      <c r="AE159" s="226"/>
      <c r="AF159" s="212"/>
      <c r="AG159" s="77"/>
      <c r="AH159" s="77"/>
      <c r="AI159" s="83"/>
      <c r="AJ159" s="226"/>
      <c r="AK159" s="1"/>
    </row>
    <row r="160" customFormat="false" ht="232.5" hidden="false" customHeight="true" outlineLevel="0" collapsed="false">
      <c r="B160" s="32" t="str">
        <f aca="false">'1 lentelė'!$B159</f>
        <v>3.2.1.2.3</v>
      </c>
      <c r="C160" s="32" t="str">
        <f aca="false">'1 lentelė'!$C159</f>
        <v>R096615-470000-3203</v>
      </c>
      <c r="D160" s="32" t="str">
        <f aca="false">'1 lentelė'!$D159</f>
        <v>Paslaugų prieinamumo priemonių tuberkulioze sergantiems asmenims įgyvendinimas  Molėtų rajone</v>
      </c>
      <c r="E160" s="63" t="s">
        <v>43</v>
      </c>
      <c r="F160" s="255" t="s">
        <v>1211</v>
      </c>
      <c r="G160" s="268" t="str">
        <f aca="false">'2 lentelė'!E159</f>
        <v>P.N.604</v>
      </c>
      <c r="H160" s="24" t="str">
        <f aca="false">'2 lentelė'!F159</f>
        <v>,,Tuberkulioze sergantys pacientai, kuriems buvo suteiktos socialinės paramos priemonės (maisto talonų dalijimas ir (arba) kelionės išlaidų kompensavimas) tuberkuliozės ambulatorinio gydymo metu“</v>
      </c>
      <c r="I160" s="269" t="n">
        <f aca="false">'2 lentelė'!G159</f>
        <v>19</v>
      </c>
      <c r="J160" s="94" t="n">
        <v>19</v>
      </c>
      <c r="K160" s="249" t="n">
        <v>3</v>
      </c>
      <c r="L160" s="207"/>
      <c r="M160" s="24"/>
      <c r="N160" s="24"/>
      <c r="O160" s="92"/>
      <c r="P160" s="247"/>
      <c r="Q160" s="209"/>
      <c r="R160" s="22"/>
      <c r="S160" s="22"/>
      <c r="T160" s="92"/>
      <c r="U160" s="247"/>
      <c r="V160" s="211"/>
      <c r="W160" s="34"/>
      <c r="X160" s="22"/>
      <c r="Y160" s="22"/>
      <c r="Z160" s="210"/>
      <c r="AA160" s="212"/>
      <c r="AB160" s="77"/>
      <c r="AC160" s="77"/>
      <c r="AD160" s="83"/>
      <c r="AE160" s="226"/>
      <c r="AF160" s="212"/>
      <c r="AG160" s="77"/>
      <c r="AH160" s="77"/>
      <c r="AI160" s="83"/>
      <c r="AJ160" s="226"/>
      <c r="AK160" s="1"/>
    </row>
    <row r="161" customFormat="false" ht="231.75" hidden="false" customHeight="true" outlineLevel="0" collapsed="false">
      <c r="B161" s="32" t="str">
        <f aca="false">'1 lentelė'!$B160</f>
        <v>3.2.1.2.4</v>
      </c>
      <c r="C161" s="32" t="str">
        <f aca="false">'1 lentelė'!$C160</f>
        <v>R096615-470000-3204</v>
      </c>
      <c r="D161" s="32" t="str">
        <f aca="false">'1 lentelė'!$D160</f>
        <v>Priemonių, gerinančių ambulatorinių sveikatos priežiūros paslaugų prieinamumą tuberkulioze sergantiems asmenims, įgyvendinimas Utenos rajone</v>
      </c>
      <c r="E161" s="63" t="s">
        <v>43</v>
      </c>
      <c r="F161" s="255" t="s">
        <v>1214</v>
      </c>
      <c r="G161" s="268" t="str">
        <f aca="false">'2 lentelė'!E160</f>
        <v>P.N.604</v>
      </c>
      <c r="H161" s="24" t="str">
        <f aca="false">'2 lentelė'!F160</f>
        <v>,,Tuberkulioze sergantys pacientai, kuriems buvo suteiktos socialinės paramos priemonės (maisto talonų dalijimas ir (arba) kelionės išlaidų kompensavimas) tuberkuliozės ambulatorinio gydymo metu“</v>
      </c>
      <c r="I161" s="269" t="n">
        <f aca="false">'2 lentelė'!G160</f>
        <v>13</v>
      </c>
      <c r="J161" s="94" t="n">
        <v>13</v>
      </c>
      <c r="K161" s="249" t="n">
        <v>5</v>
      </c>
      <c r="L161" s="207"/>
      <c r="M161" s="24"/>
      <c r="N161" s="24"/>
      <c r="O161" s="92"/>
      <c r="P161" s="247"/>
      <c r="Q161" s="209"/>
      <c r="R161" s="22"/>
      <c r="S161" s="22"/>
      <c r="T161" s="92"/>
      <c r="U161" s="247"/>
      <c r="V161" s="211"/>
      <c r="W161" s="34"/>
      <c r="X161" s="22"/>
      <c r="Y161" s="22"/>
      <c r="Z161" s="210"/>
      <c r="AA161" s="212"/>
      <c r="AB161" s="77"/>
      <c r="AC161" s="77"/>
      <c r="AD161" s="83"/>
      <c r="AE161" s="226"/>
      <c r="AF161" s="212"/>
      <c r="AG161" s="77"/>
      <c r="AH161" s="77"/>
      <c r="AI161" s="83"/>
      <c r="AJ161" s="226"/>
      <c r="AK161" s="1"/>
    </row>
    <row r="162" customFormat="false" ht="242.25" hidden="false" customHeight="false" outlineLevel="0" collapsed="false">
      <c r="B162" s="32" t="str">
        <f aca="false">'1 lentelė'!$B161</f>
        <v>3.2.1.2.5</v>
      </c>
      <c r="C162" s="32" t="str">
        <f aca="false">'1 lentelė'!$C161</f>
        <v>R096615-470000-3205</v>
      </c>
      <c r="D162" s="32" t="str">
        <f aca="false">'1 lentelė'!$D161</f>
        <v>Sergamumo ir mirtingumo mažinimas nuo tuberkuliozės Visagino savivaldybėje</v>
      </c>
      <c r="E162" s="63" t="s">
        <v>43</v>
      </c>
      <c r="F162" s="206" t="s">
        <v>1291</v>
      </c>
      <c r="G162" s="268" t="str">
        <f aca="false">'2 lentelė'!E161</f>
        <v>P.N.604</v>
      </c>
      <c r="H162" s="24" t="str">
        <f aca="false">'2 lentelė'!F161</f>
        <v>,,Tuberkulioze sergantys pacientai, kuriems buvo suteiktos socialinės paramos priemonės (maisto talonų dalijimas ir (arba) kelionės išlaidų kompensavimas) tuberkuliozės ambulatorinio gydymo metu“</v>
      </c>
      <c r="I162" s="269" t="n">
        <f aca="false">'2 lentelė'!G161</f>
        <v>5</v>
      </c>
      <c r="J162" s="94" t="n">
        <v>5</v>
      </c>
      <c r="K162" s="249" t="n">
        <v>1</v>
      </c>
      <c r="L162" s="207"/>
      <c r="M162" s="24"/>
      <c r="N162" s="24"/>
      <c r="O162" s="92"/>
      <c r="P162" s="247"/>
      <c r="Q162" s="209"/>
      <c r="R162" s="22"/>
      <c r="S162" s="22"/>
      <c r="T162" s="92"/>
      <c r="U162" s="247"/>
      <c r="V162" s="211"/>
      <c r="W162" s="34"/>
      <c r="X162" s="22"/>
      <c r="Y162" s="22"/>
      <c r="Z162" s="210"/>
      <c r="AA162" s="212"/>
      <c r="AB162" s="77"/>
      <c r="AC162" s="77"/>
      <c r="AD162" s="83"/>
      <c r="AE162" s="226"/>
      <c r="AF162" s="212"/>
      <c r="AG162" s="77"/>
      <c r="AH162" s="77"/>
      <c r="AI162" s="83"/>
      <c r="AJ162" s="226"/>
      <c r="AK162" s="1"/>
    </row>
    <row r="163" customFormat="false" ht="228" hidden="false" customHeight="true" outlineLevel="0" collapsed="false">
      <c r="B163" s="32" t="str">
        <f aca="false">'1 lentelė'!$B162</f>
        <v>3.2.1.2.6</v>
      </c>
      <c r="C163" s="32" t="str">
        <f aca="false">'1 lentelė'!$C162</f>
        <v>R096615-470000-3206</v>
      </c>
      <c r="D163" s="32" t="str">
        <f aca="false">'1 lentelė'!$D162</f>
        <v>Priemonių, gerinančių ambulatorinių sveikatos priežiūros paslaugų prieinamumą tuberkulioze sergantiems asmenims, įgyvendinimas Zarasų rajono savivaldybėje</v>
      </c>
      <c r="E163" s="63" t="s">
        <v>43</v>
      </c>
      <c r="F163" s="255" t="s">
        <v>1216</v>
      </c>
      <c r="G163" s="268" t="str">
        <f aca="false">'2 lentelė'!E162</f>
        <v>P.N.604</v>
      </c>
      <c r="H163" s="24" t="str">
        <f aca="false">'2 lentelė'!F162</f>
        <v>,,Tuberkulioze sergantys pacientai, kuriems buvo suteiktos socialinės paramos priemonės (maisto talonų dalijimas ir (arba) kelionės išlaidų kompensavimas) tuberkuliozės ambulatorinio gydymo metu“</v>
      </c>
      <c r="I163" s="269" t="n">
        <f aca="false">'2 lentelė'!G162</f>
        <v>17</v>
      </c>
      <c r="J163" s="94" t="n">
        <v>17</v>
      </c>
      <c r="K163" s="249" t="n">
        <v>3</v>
      </c>
      <c r="L163" s="207"/>
      <c r="M163" s="24"/>
      <c r="N163" s="24"/>
      <c r="O163" s="92"/>
      <c r="P163" s="247"/>
      <c r="Q163" s="209"/>
      <c r="R163" s="22"/>
      <c r="S163" s="22"/>
      <c r="T163" s="92"/>
      <c r="U163" s="247"/>
      <c r="V163" s="211"/>
      <c r="W163" s="34"/>
      <c r="X163" s="22"/>
      <c r="Y163" s="22"/>
      <c r="Z163" s="210"/>
      <c r="AA163" s="212"/>
      <c r="AB163" s="77"/>
      <c r="AC163" s="77"/>
      <c r="AD163" s="83"/>
      <c r="AE163" s="226"/>
      <c r="AF163" s="212"/>
      <c r="AG163" s="77"/>
      <c r="AH163" s="77"/>
      <c r="AI163" s="83"/>
      <c r="AJ163" s="226"/>
      <c r="AK163" s="1"/>
    </row>
    <row r="164" customFormat="false" ht="81" hidden="false" customHeight="true" outlineLevel="0" collapsed="false">
      <c r="B164" s="55" t="str">
        <f aca="false">'1 lentelė'!$B163</f>
        <v>3.2.2</v>
      </c>
      <c r="C164" s="55"/>
      <c r="D164" s="56" t="str">
        <f aca="false">'1 lentelė'!$D163</f>
        <v>Uždavinys: Skatinti sveiką gyvenseną ir visuomenės sveikatos raštingumą</v>
      </c>
      <c r="E164" s="55"/>
      <c r="F164" s="286"/>
      <c r="G164" s="55"/>
      <c r="H164" s="55"/>
      <c r="I164" s="55"/>
      <c r="J164" s="55"/>
      <c r="K164" s="286"/>
      <c r="L164" s="55"/>
      <c r="M164" s="55"/>
      <c r="N164" s="55"/>
      <c r="O164" s="55"/>
      <c r="P164" s="286"/>
      <c r="Q164" s="55"/>
      <c r="R164" s="55"/>
      <c r="S164" s="55"/>
      <c r="T164" s="55"/>
      <c r="U164" s="267"/>
      <c r="V164" s="55"/>
      <c r="W164" s="55"/>
      <c r="X164" s="55"/>
      <c r="Y164" s="111"/>
      <c r="Z164" s="286"/>
      <c r="AA164" s="55"/>
      <c r="AB164" s="55"/>
      <c r="AC164" s="55"/>
      <c r="AD164" s="111"/>
      <c r="AE164" s="286"/>
      <c r="AF164" s="55"/>
      <c r="AG164" s="55"/>
      <c r="AH164" s="55"/>
      <c r="AI164" s="111"/>
      <c r="AJ164" s="286"/>
      <c r="AK164" s="1"/>
    </row>
    <row r="165" customFormat="false" ht="70.5" hidden="false" customHeight="true" outlineLevel="0" collapsed="false">
      <c r="B165" s="97" t="str">
        <f aca="false">'1 lentelė'!$B164</f>
        <v>3.2.2.1</v>
      </c>
      <c r="C165" s="97"/>
      <c r="D165" s="98" t="str">
        <f aca="false">'1 lentelė'!$D164</f>
        <v>Priemonė: Sveikos gyvensenos skatinimas regioniniu lygiu </v>
      </c>
      <c r="E165" s="97"/>
      <c r="F165" s="229"/>
      <c r="G165" s="97"/>
      <c r="H165" s="97"/>
      <c r="I165" s="97"/>
      <c r="J165" s="97"/>
      <c r="K165" s="229"/>
      <c r="L165" s="97"/>
      <c r="M165" s="97"/>
      <c r="N165" s="97"/>
      <c r="O165" s="97"/>
      <c r="P165" s="229"/>
      <c r="Q165" s="97"/>
      <c r="R165" s="97"/>
      <c r="S165" s="97"/>
      <c r="T165" s="97"/>
      <c r="U165" s="252"/>
      <c r="V165" s="97"/>
      <c r="W165" s="97"/>
      <c r="X165" s="97"/>
      <c r="Y165" s="62"/>
      <c r="Z165" s="229"/>
      <c r="AA165" s="97"/>
      <c r="AB165" s="97"/>
      <c r="AC165" s="97"/>
      <c r="AD165" s="62"/>
      <c r="AE165" s="229"/>
      <c r="AF165" s="97"/>
      <c r="AG165" s="97"/>
      <c r="AH165" s="97"/>
      <c r="AI165" s="62"/>
      <c r="AJ165" s="229"/>
      <c r="AK165" s="1"/>
    </row>
    <row r="166" customFormat="false" ht="144.75" hidden="false" customHeight="true" outlineLevel="0" collapsed="false">
      <c r="B166" s="32" t="str">
        <f aca="false">'1 lentelė'!$B165</f>
        <v>3.2.2.1.1.</v>
      </c>
      <c r="C166" s="32" t="str">
        <f aca="false">'1 lentelė'!$C165</f>
        <v>R096630-470000-3207</v>
      </c>
      <c r="D166" s="32" t="str">
        <f aca="false">'1 lentelė'!$D165</f>
        <v>Sveikos gyvensenos skatinimas Anykščių rajono savivaldybėje</v>
      </c>
      <c r="E166" s="63" t="s">
        <v>43</v>
      </c>
      <c r="F166" s="255" t="s">
        <v>1201</v>
      </c>
      <c r="G166" s="268" t="str">
        <f aca="false">'2 lentelė'!E165</f>
        <v>P.S.372</v>
      </c>
      <c r="H166" s="24" t="str">
        <f aca="false">'2 lentelė'!F165</f>
        <v>Tikslinių grupių asmenys, kurie dalyvavo informavimo, švietimo ir mokymo renginiuose bei sveikatos raštingumą didiniančiose veiklose, skaičius (2018 m.-515)</v>
      </c>
      <c r="I166" s="24" t="n">
        <f aca="false">'2 lentelė'!G165</f>
        <v>2100</v>
      </c>
      <c r="J166" s="94" t="n">
        <v>2100</v>
      </c>
      <c r="K166" s="249" t="n">
        <v>1808</v>
      </c>
      <c r="L166" s="268" t="str">
        <f aca="false">'2 lentelė'!H165</f>
        <v>P.N.671</v>
      </c>
      <c r="M166" s="24" t="str">
        <f aca="false">'2 lentelė'!I165</f>
        <v>„Modernizuoti savivaldybių visuomenės sveikatos biurai“, vnt.</v>
      </c>
      <c r="N166" s="269" t="n">
        <f aca="false">'2 lentelė'!J165</f>
        <v>1</v>
      </c>
      <c r="O166" s="94" t="n">
        <v>1</v>
      </c>
      <c r="P166" s="249" t="n">
        <v>1</v>
      </c>
      <c r="Q166" s="209"/>
      <c r="R166" s="22"/>
      <c r="S166" s="22"/>
      <c r="T166" s="22"/>
      <c r="U166" s="22"/>
      <c r="V166" s="211"/>
      <c r="W166" s="34"/>
      <c r="X166" s="22"/>
      <c r="Y166" s="22"/>
      <c r="Z166" s="22"/>
      <c r="AA166" s="211"/>
      <c r="AB166" s="77"/>
      <c r="AC166" s="77"/>
      <c r="AD166" s="83"/>
      <c r="AE166" s="226"/>
      <c r="AF166" s="212"/>
      <c r="AG166" s="77"/>
      <c r="AH166" s="77"/>
      <c r="AI166" s="83"/>
      <c r="AJ166" s="226"/>
      <c r="AK166" s="1"/>
    </row>
    <row r="167" customFormat="false" ht="191.25" hidden="false" customHeight="false" outlineLevel="0" collapsed="false">
      <c r="B167" s="32" t="str">
        <f aca="false">'1 lentelė'!$B166</f>
        <v>3.2.2.1.2.</v>
      </c>
      <c r="C167" s="32" t="str">
        <f aca="false">'1 lentelė'!$C166</f>
        <v>R096630-470000-3208</v>
      </c>
      <c r="D167" s="32" t="str">
        <f aca="false">'1 lentelė'!$D166</f>
        <v>Sveikos gyvensenos skatinimas Molėtų rajono savivaldybėje</v>
      </c>
      <c r="E167" s="63" t="s">
        <v>43</v>
      </c>
      <c r="F167" s="255" t="s">
        <v>1197</v>
      </c>
      <c r="G167" s="268" t="str">
        <f aca="false">'2 lentelė'!E166</f>
        <v>P.S.372</v>
      </c>
      <c r="H167" s="24" t="str">
        <f aca="false">'2 lentelė'!F166</f>
        <v>Tikslinių grupių asmenys, kurie dalyvavo informavimo, švietimo ir mokymo renginiuose bei sveikatos raštingumą didiniančiose veiklose, skaičius (2018 m.-468)</v>
      </c>
      <c r="I167" s="24" t="n">
        <f aca="false">'2 lentelė'!G166</f>
        <v>1782</v>
      </c>
      <c r="J167" s="94" t="n">
        <v>1782</v>
      </c>
      <c r="K167" s="249" t="n">
        <v>928</v>
      </c>
      <c r="L167" s="268"/>
      <c r="M167" s="24"/>
      <c r="N167" s="269"/>
      <c r="O167" s="94"/>
      <c r="P167" s="249"/>
      <c r="Q167" s="209"/>
      <c r="R167" s="22"/>
      <c r="S167" s="22"/>
      <c r="T167" s="92"/>
      <c r="U167" s="247"/>
      <c r="V167" s="211"/>
      <c r="W167" s="34"/>
      <c r="X167" s="22"/>
      <c r="Y167" s="22"/>
      <c r="Z167" s="210"/>
      <c r="AA167" s="212"/>
      <c r="AB167" s="77"/>
      <c r="AC167" s="77"/>
      <c r="AD167" s="83"/>
      <c r="AE167" s="226"/>
      <c r="AF167" s="212"/>
      <c r="AG167" s="77"/>
      <c r="AH167" s="77"/>
      <c r="AI167" s="83"/>
      <c r="AJ167" s="226"/>
      <c r="AK167" s="1"/>
    </row>
    <row r="168" customFormat="false" ht="197.25" hidden="false" customHeight="true" outlineLevel="0" collapsed="false">
      <c r="B168" s="32" t="str">
        <f aca="false">'1 lentelė'!$B167</f>
        <v>3.2.2.1.3.</v>
      </c>
      <c r="C168" s="32" t="str">
        <f aca="false">'1 lentelė'!$C167</f>
        <v>R096630-470000-3209</v>
      </c>
      <c r="D168" s="32" t="str">
        <f aca="false">'1 lentelė'!$D167</f>
        <v>Sveikos gyvensenos skatinimas Utenos rajone</v>
      </c>
      <c r="E168" s="63" t="s">
        <v>43</v>
      </c>
      <c r="F168" s="255" t="s">
        <v>1203</v>
      </c>
      <c r="G168" s="268" t="str">
        <f aca="false">'2 lentelė'!E167</f>
        <v>P.S.372</v>
      </c>
      <c r="H168" s="24" t="str">
        <f aca="false">'2 lentelė'!F167</f>
        <v>Tikslinių grupių asmenys, kurie dalyvavo informavimo, švietimo ir mokymo renginiuose bei sveikatos raštingumą didiniančiose veiklose, skaičius (2018 m.-658)</v>
      </c>
      <c r="I168" s="24" t="n">
        <f aca="false">'2 lentelė'!G167</f>
        <v>2488</v>
      </c>
      <c r="J168" s="94" t="n">
        <v>2488</v>
      </c>
      <c r="K168" s="249" t="n">
        <v>1109</v>
      </c>
      <c r="L168" s="268"/>
      <c r="M168" s="24"/>
      <c r="N168" s="269"/>
      <c r="O168" s="94"/>
      <c r="P168" s="249"/>
      <c r="Q168" s="209"/>
      <c r="R168" s="22"/>
      <c r="S168" s="22"/>
      <c r="T168" s="92"/>
      <c r="U168" s="247"/>
      <c r="V168" s="211"/>
      <c r="W168" s="34"/>
      <c r="X168" s="22"/>
      <c r="Y168" s="22"/>
      <c r="Z168" s="210"/>
      <c r="AA168" s="212"/>
      <c r="AB168" s="77"/>
      <c r="AC168" s="77"/>
      <c r="AD168" s="83"/>
      <c r="AE168" s="226"/>
      <c r="AF168" s="212"/>
      <c r="AG168" s="77"/>
      <c r="AH168" s="77"/>
      <c r="AI168" s="83"/>
      <c r="AJ168" s="226"/>
      <c r="AK168" s="1"/>
    </row>
    <row r="169" customFormat="false" ht="191.25" hidden="false" customHeight="false" outlineLevel="0" collapsed="false">
      <c r="B169" s="32" t="str">
        <f aca="false">'1 lentelė'!$B168</f>
        <v>3.2.2.1.4.</v>
      </c>
      <c r="C169" s="32" t="str">
        <f aca="false">'1 lentelė'!$C168</f>
        <v>R096630-470000-3210</v>
      </c>
      <c r="D169" s="32" t="str">
        <f aca="false">'1 lentelė'!$D168</f>
        <v>Sveikos gyvensenos skatinimas Zarasų rajono savivaldybėje</v>
      </c>
      <c r="E169" s="63" t="s">
        <v>43</v>
      </c>
      <c r="F169" s="255" t="s">
        <v>1198</v>
      </c>
      <c r="G169" s="268" t="str">
        <f aca="false">'2 lentelė'!E168</f>
        <v>P.S.372</v>
      </c>
      <c r="H169" s="24" t="str">
        <f aca="false">'2 lentelė'!F168</f>
        <v>Tikslinių grupių asmenys, kurie dalyvavo informavimo, švietimo ir mokymo renginiuose bei sveikatos raštingumą didiniančiose veiklose, skaičius (2018m.- 374)</v>
      </c>
      <c r="I169" s="24" t="n">
        <f aca="false">'2 lentelė'!G168</f>
        <v>1414</v>
      </c>
      <c r="J169" s="94" t="n">
        <v>1414</v>
      </c>
      <c r="K169" s="249" t="n">
        <v>1269</v>
      </c>
      <c r="L169" s="268"/>
      <c r="M169" s="24"/>
      <c r="N169" s="269"/>
      <c r="O169" s="92"/>
      <c r="P169" s="247"/>
      <c r="Q169" s="209"/>
      <c r="R169" s="22"/>
      <c r="S169" s="22"/>
      <c r="T169" s="92"/>
      <c r="U169" s="247"/>
      <c r="V169" s="211"/>
      <c r="W169" s="34"/>
      <c r="X169" s="22"/>
      <c r="Y169" s="22"/>
      <c r="Z169" s="210"/>
      <c r="AA169" s="212"/>
      <c r="AB169" s="77"/>
      <c r="AC169" s="77"/>
      <c r="AD169" s="83"/>
      <c r="AE169" s="226"/>
      <c r="AF169" s="212"/>
      <c r="AG169" s="77"/>
      <c r="AH169" s="77"/>
      <c r="AI169" s="83"/>
      <c r="AJ169" s="226"/>
      <c r="AK169" s="1"/>
    </row>
    <row r="170" customFormat="false" ht="191.25" hidden="false" customHeight="false" outlineLevel="0" collapsed="false">
      <c r="B170" s="32" t="str">
        <f aca="false">'1 lentelė'!$B169</f>
        <v>3.2.2.1.5.</v>
      </c>
      <c r="C170" s="32" t="str">
        <f aca="false">'1 lentelė'!$C169</f>
        <v>R096630-470000-32011</v>
      </c>
      <c r="D170" s="32" t="str">
        <f aca="false">'1 lentelė'!$D169</f>
        <v>Sveikos gyvensenos skatinimas Ignalinos rajone</v>
      </c>
      <c r="E170" s="63" t="s">
        <v>43</v>
      </c>
      <c r="F170" s="255" t="s">
        <v>1200</v>
      </c>
      <c r="G170" s="268" t="str">
        <f aca="false">'2 lentelė'!E169</f>
        <v>P.S.372</v>
      </c>
      <c r="H170" s="24" t="str">
        <f aca="false">'2 lentelė'!F169</f>
        <v>Tikslinių grupių asmenys, kurie dalyvavo informavimo, švietimo ir mokymo renginiuose bei sveikatos raštingumą didiniančiose veiklose, skaičius (2018 m. -106)</v>
      </c>
      <c r="I170" s="24" t="n">
        <f aca="false">'2 lentelė'!G169</f>
        <v>591</v>
      </c>
      <c r="J170" s="24" t="n">
        <v>591</v>
      </c>
      <c r="K170" s="208" t="n">
        <v>530</v>
      </c>
      <c r="L170" s="268"/>
      <c r="M170" s="24"/>
      <c r="N170" s="269"/>
      <c r="O170" s="92"/>
      <c r="P170" s="247"/>
      <c r="Q170" s="209"/>
      <c r="R170" s="22"/>
      <c r="S170" s="22"/>
      <c r="T170" s="92"/>
      <c r="U170" s="247"/>
      <c r="V170" s="211"/>
      <c r="W170" s="34"/>
      <c r="X170" s="22"/>
      <c r="Y170" s="22"/>
      <c r="Z170" s="210"/>
      <c r="AA170" s="212"/>
      <c r="AB170" s="77"/>
      <c r="AC170" s="77"/>
      <c r="AD170" s="83"/>
      <c r="AE170" s="226"/>
      <c r="AF170" s="212"/>
      <c r="AG170" s="77"/>
      <c r="AH170" s="77"/>
      <c r="AI170" s="83"/>
      <c r="AJ170" s="226"/>
      <c r="AK170" s="1"/>
    </row>
    <row r="171" customFormat="false" ht="191.25" hidden="false" customHeight="false" outlineLevel="0" collapsed="false">
      <c r="B171" s="32" t="str">
        <f aca="false">'1 lentelė'!$B170</f>
        <v>3.2.2.1.6.</v>
      </c>
      <c r="C171" s="32" t="str">
        <f aca="false">'1 lentelė'!$C170</f>
        <v>R096630-470000-3212</v>
      </c>
      <c r="D171" s="32" t="str">
        <f aca="false">'1 lentelė'!$D170</f>
        <v>Vaikų  sveikos  gyvensenos  skatinimas Visagino savivaldybėje</v>
      </c>
      <c r="E171" s="63" t="s">
        <v>43</v>
      </c>
      <c r="F171" s="255" t="s">
        <v>1195</v>
      </c>
      <c r="G171" s="268" t="str">
        <f aca="false">'2 lentelė'!E170</f>
        <v>P.S.372</v>
      </c>
      <c r="H171" s="24" t="str">
        <f aca="false">'2 lentelė'!F170</f>
        <v>Tikslinių grupių asmenys, kurie dalyvavo informavimo, švietimo ir mokymo renginiuose bei sveikatos raštingumą didinančiose veiklose“, skaičius  (2018 m.- 500)</v>
      </c>
      <c r="I171" s="24" t="n">
        <f aca="false">'2 lentelė'!G170</f>
        <v>1036</v>
      </c>
      <c r="J171" s="94" t="n">
        <v>560</v>
      </c>
      <c r="K171" s="249" t="n">
        <v>1036</v>
      </c>
      <c r="L171" s="268"/>
      <c r="M171" s="24"/>
      <c r="N171" s="269"/>
      <c r="O171" s="92"/>
      <c r="P171" s="247"/>
      <c r="Q171" s="209"/>
      <c r="R171" s="22"/>
      <c r="S171" s="22"/>
      <c r="T171" s="92"/>
      <c r="U171" s="247"/>
      <c r="V171" s="211"/>
      <c r="W171" s="34"/>
      <c r="X171" s="22"/>
      <c r="Y171" s="22"/>
      <c r="Z171" s="210"/>
      <c r="AA171" s="212"/>
      <c r="AB171" s="77"/>
      <c r="AC171" s="77"/>
      <c r="AD171" s="83"/>
      <c r="AE171" s="226"/>
      <c r="AF171" s="212"/>
      <c r="AG171" s="77"/>
      <c r="AH171" s="77"/>
      <c r="AI171" s="83"/>
      <c r="AJ171" s="226"/>
      <c r="AK171" s="1"/>
    </row>
    <row r="172" customFormat="false" ht="165.75" hidden="false" customHeight="false" outlineLevel="0" collapsed="false">
      <c r="B172" s="32" t="str">
        <f aca="false">'1 lentelė'!$B171</f>
        <v>3.2.2.1.7.</v>
      </c>
      <c r="C172" s="32" t="str">
        <f aca="false">'1 lentelė'!$C171</f>
        <v>R096630-470000-3236</v>
      </c>
      <c r="D172" s="32" t="str">
        <f aca="false">'1 lentelė'!$D171</f>
        <v>Sveikos gyvensenos skatinimas Ignalinos rajone. II etapas</v>
      </c>
      <c r="E172" s="63" t="s">
        <v>43</v>
      </c>
      <c r="F172" s="206" t="s">
        <v>1292</v>
      </c>
      <c r="G172" s="268" t="str">
        <f aca="false">'2 lentelė'!E171</f>
        <v>P.S.372</v>
      </c>
      <c r="H172" s="24" t="str">
        <f aca="false">'2 lentelė'!F171</f>
        <v>Tikslinių grupių asmenys, kurie dalyvavo informavimo, švietimo ir mokymo renginiuose bei sveikatos raštingumą didinančiose veiklose.</v>
      </c>
      <c r="I172" s="24" t="n">
        <f aca="false">'2 lentelė'!G171</f>
        <v>219</v>
      </c>
      <c r="J172" s="24" t="n">
        <v>0</v>
      </c>
      <c r="K172" s="208" t="n">
        <v>0</v>
      </c>
      <c r="L172" s="268"/>
      <c r="M172" s="24"/>
      <c r="N172" s="269"/>
      <c r="O172" s="92"/>
      <c r="P172" s="247"/>
      <c r="Q172" s="209"/>
      <c r="R172" s="22"/>
      <c r="S172" s="22"/>
      <c r="T172" s="92"/>
      <c r="U172" s="247"/>
      <c r="V172" s="211"/>
      <c r="W172" s="34"/>
      <c r="X172" s="22"/>
      <c r="Y172" s="22"/>
      <c r="Z172" s="210"/>
      <c r="AA172" s="212"/>
      <c r="AB172" s="77"/>
      <c r="AC172" s="77"/>
      <c r="AD172" s="83"/>
      <c r="AE172" s="226"/>
      <c r="AF172" s="212"/>
      <c r="AG172" s="77"/>
      <c r="AH172" s="77"/>
      <c r="AI172" s="83"/>
      <c r="AJ172" s="226"/>
      <c r="AK172" s="1"/>
    </row>
    <row r="173" customFormat="false" ht="105.75" hidden="false" customHeight="true" outlineLevel="0" collapsed="false">
      <c r="B173" s="55" t="str">
        <f aca="false">'1 lentelė'!$B172</f>
        <v>3.2.3</v>
      </c>
      <c r="C173" s="55"/>
      <c r="D173" s="56" t="str">
        <f aca="false">'1 lentelė'!$D172</f>
        <v>Uždavinys: Plėtoti socialinių paslaugų infrastruktūrą ir socialinio būsto fondą bei didinti jų prieinamumą</v>
      </c>
      <c r="E173" s="55"/>
      <c r="F173" s="228"/>
      <c r="G173" s="55"/>
      <c r="H173" s="55"/>
      <c r="I173" s="55"/>
      <c r="J173" s="55"/>
      <c r="K173" s="228"/>
      <c r="L173" s="55"/>
      <c r="M173" s="55"/>
      <c r="N173" s="55"/>
      <c r="O173" s="55"/>
      <c r="P173" s="228"/>
      <c r="Q173" s="55"/>
      <c r="R173" s="55"/>
      <c r="S173" s="55"/>
      <c r="T173" s="55"/>
      <c r="U173" s="267"/>
      <c r="V173" s="55"/>
      <c r="W173" s="55"/>
      <c r="X173" s="55"/>
      <c r="Y173" s="47"/>
      <c r="Z173" s="228"/>
      <c r="AA173" s="55"/>
      <c r="AB173" s="55"/>
      <c r="AC173" s="55"/>
      <c r="AD173" s="47"/>
      <c r="AE173" s="228"/>
      <c r="AF173" s="55"/>
      <c r="AG173" s="55"/>
      <c r="AH173" s="55"/>
      <c r="AI173" s="47"/>
      <c r="AJ173" s="228"/>
      <c r="AK173" s="1"/>
    </row>
    <row r="174" customFormat="false" ht="67.5" hidden="false" customHeight="false" outlineLevel="0" collapsed="false">
      <c r="B174" s="97" t="str">
        <f aca="false">'1 lentelė'!$B173</f>
        <v>3.2.3.1</v>
      </c>
      <c r="C174" s="97"/>
      <c r="D174" s="98" t="str">
        <f aca="false">'1 lentelė'!$D173</f>
        <v>Priemonė: Socialinių paslaugų infrastruktūros plėtra</v>
      </c>
      <c r="E174" s="97"/>
      <c r="F174" s="229"/>
      <c r="G174" s="97"/>
      <c r="H174" s="97"/>
      <c r="I174" s="97"/>
      <c r="J174" s="97"/>
      <c r="K174" s="229"/>
      <c r="L174" s="97"/>
      <c r="M174" s="97"/>
      <c r="N174" s="97"/>
      <c r="O174" s="97"/>
      <c r="P174" s="229"/>
      <c r="Q174" s="97"/>
      <c r="R174" s="97"/>
      <c r="S174" s="97"/>
      <c r="T174" s="97"/>
      <c r="U174" s="252"/>
      <c r="V174" s="97"/>
      <c r="W174" s="97"/>
      <c r="X174" s="97"/>
      <c r="Y174" s="62"/>
      <c r="Z174" s="229"/>
      <c r="AA174" s="97"/>
      <c r="AB174" s="97"/>
      <c r="AC174" s="97"/>
      <c r="AD174" s="62"/>
      <c r="AE174" s="229"/>
      <c r="AF174" s="97"/>
      <c r="AG174" s="97"/>
      <c r="AH174" s="97"/>
      <c r="AI174" s="62"/>
      <c r="AJ174" s="229"/>
      <c r="AK174" s="1"/>
    </row>
    <row r="175" customFormat="false" ht="127.5" hidden="false" customHeight="false" outlineLevel="0" collapsed="false">
      <c r="B175" s="32" t="str">
        <f aca="false">'1 lentelė'!$B174</f>
        <v>3.2.3.1.1</v>
      </c>
      <c r="C175" s="32" t="str">
        <f aca="false">'1 lentelė'!$C174</f>
        <v>R094407-270000-3213</v>
      </c>
      <c r="D175" s="32" t="str">
        <f aca="false">'1 lentelė'!$D174</f>
        <v>Anykščių rajono Svėdasų senelių globos namų modernizavimas</v>
      </c>
      <c r="E175" s="63" t="s">
        <v>43</v>
      </c>
      <c r="F175" s="255" t="s">
        <v>1293</v>
      </c>
      <c r="G175" s="268" t="str">
        <f aca="false">'2 lentelė'!E174</f>
        <v>P.S.361</v>
      </c>
      <c r="H175" s="24" t="str">
        <f aca="false">'2 lentelė'!F174</f>
        <v>Investicijas gavę socialinių paslaugų infrastruktūros objektai, vnt.</v>
      </c>
      <c r="I175" s="269" t="n">
        <f aca="false">'2 lentelė'!G174</f>
        <v>1</v>
      </c>
      <c r="J175" s="94" t="n">
        <v>1</v>
      </c>
      <c r="K175" s="249" t="n">
        <v>0</v>
      </c>
      <c r="L175" s="268" t="str">
        <f aca="false">'2 lentelė'!H174</f>
        <v>P.N.403</v>
      </c>
      <c r="M175" s="24" t="str">
        <f aca="false">'2 lentelė'!I174</f>
        <v>Tikslinių grupių asmenys, gavę tiesioginės naudos iš investicijų į socialinių paslaugų infrastruktūrą</v>
      </c>
      <c r="N175" s="269" t="n">
        <f aca="false">'2 lentelė'!J174</f>
        <v>50</v>
      </c>
      <c r="O175" s="94" t="n">
        <v>50</v>
      </c>
      <c r="P175" s="249" t="n">
        <v>0</v>
      </c>
      <c r="Q175" s="272" t="str">
        <f aca="false">'2 lentelė'!K174</f>
        <v>R.N.404</v>
      </c>
      <c r="R175" s="22" t="str">
        <f aca="false">'2 lentelė'!L174</f>
        <v>Investicijas gavusiose įstaigose esančios vietos socialinių paslaugų gavėjams</v>
      </c>
      <c r="S175" s="243" t="n">
        <f aca="false">'2 lentelė'!M174</f>
        <v>35</v>
      </c>
      <c r="T175" s="94" t="n">
        <v>35</v>
      </c>
      <c r="U175" s="249" t="n">
        <v>0</v>
      </c>
      <c r="V175" s="211"/>
      <c r="W175" s="34"/>
      <c r="X175" s="22"/>
      <c r="Y175" s="22"/>
      <c r="Z175" s="210"/>
      <c r="AA175" s="212"/>
      <c r="AB175" s="77"/>
      <c r="AC175" s="77"/>
      <c r="AD175" s="83"/>
      <c r="AE175" s="226"/>
      <c r="AF175" s="212"/>
      <c r="AG175" s="77"/>
      <c r="AH175" s="77"/>
      <c r="AI175" s="83"/>
      <c r="AJ175" s="226"/>
      <c r="AK175" s="1"/>
    </row>
    <row r="176" customFormat="false" ht="127.5" hidden="false" customHeight="false" outlineLevel="0" collapsed="false">
      <c r="B176" s="32" t="str">
        <f aca="false">'1 lentelė'!$B175</f>
        <v>3.2.3.1.2</v>
      </c>
      <c r="C176" s="32" t="str">
        <f aca="false">'1 lentelė'!$C175</f>
        <v>R094407-270000-3214</v>
      </c>
      <c r="D176" s="32" t="str">
        <f aca="false">'1 lentelė'!$D175</f>
        <v>Utenos rajono savivaldybės Leliūnų socialinės globos namų modernizavimas</v>
      </c>
      <c r="E176" s="63" t="s">
        <v>43</v>
      </c>
      <c r="F176" s="255" t="s">
        <v>1170</v>
      </c>
      <c r="G176" s="268" t="str">
        <f aca="false">'2 lentelė'!E175</f>
        <v>P.S.361</v>
      </c>
      <c r="H176" s="24" t="str">
        <f aca="false">'2 lentelė'!F175</f>
        <v>Investicijas gavę socialinių paslaugų infrastruktūros objektai, vnt.</v>
      </c>
      <c r="I176" s="269" t="n">
        <f aca="false">'2 lentelė'!G175</f>
        <v>1</v>
      </c>
      <c r="J176" s="94" t="n">
        <v>1</v>
      </c>
      <c r="K176" s="249" t="n">
        <v>1</v>
      </c>
      <c r="L176" s="268" t="str">
        <f aca="false">'2 lentelė'!H175</f>
        <v>P.N.403</v>
      </c>
      <c r="M176" s="24" t="str">
        <f aca="false">'2 lentelė'!I175</f>
        <v>Tikslinių grupių asmenys, gavę tiesioginės naudos iš investicijų į socialinių paslaugų infrastruktūrą</v>
      </c>
      <c r="N176" s="269" t="n">
        <f aca="false">'2 lentelė'!J175</f>
        <v>0</v>
      </c>
      <c r="O176" s="94" t="n">
        <v>43</v>
      </c>
      <c r="P176" s="249" t="n">
        <v>0</v>
      </c>
      <c r="Q176" s="272" t="str">
        <f aca="false">'2 lentelė'!K175</f>
        <v>R.N.404</v>
      </c>
      <c r="R176" s="22" t="str">
        <f aca="false">'2 lentelė'!L175</f>
        <v>Investicijas gavusiose įstaigose esančios vietos socialinių paslaugų gavėjams</v>
      </c>
      <c r="S176" s="243" t="n">
        <f aca="false">'2 lentelė'!M175</f>
        <v>28</v>
      </c>
      <c r="T176" s="94" t="n">
        <v>28</v>
      </c>
      <c r="U176" s="249" t="n">
        <v>28</v>
      </c>
      <c r="V176" s="211"/>
      <c r="W176" s="34"/>
      <c r="X176" s="22"/>
      <c r="Y176" s="22"/>
      <c r="Z176" s="210"/>
      <c r="AA176" s="212"/>
      <c r="AB176" s="77"/>
      <c r="AC176" s="77"/>
      <c r="AD176" s="83"/>
      <c r="AE176" s="226"/>
      <c r="AF176" s="212"/>
      <c r="AG176" s="77"/>
      <c r="AH176" s="77"/>
      <c r="AI176" s="83"/>
      <c r="AJ176" s="226"/>
      <c r="AK176" s="1"/>
    </row>
    <row r="177" customFormat="false" ht="127.5" hidden="false" customHeight="false" outlineLevel="0" collapsed="false">
      <c r="B177" s="32" t="str">
        <f aca="false">'1 lentelė'!$B176</f>
        <v>3.2.3.1.3</v>
      </c>
      <c r="C177" s="32" t="str">
        <f aca="false">'1 lentelė'!$C176</f>
        <v>R094407-270000-3215</v>
      </c>
      <c r="D177" s="32" t="str">
        <f aca="false">'1 lentelė'!$D176</f>
        <v>Zarasų rajono socialinių paslaugų centro nakvynės namų modernizavimas ir plėtra</v>
      </c>
      <c r="E177" s="63" t="s">
        <v>43</v>
      </c>
      <c r="F177" s="255" t="s">
        <v>1168</v>
      </c>
      <c r="G177" s="268" t="str">
        <f aca="false">'2 lentelė'!E176</f>
        <v>P.S.361</v>
      </c>
      <c r="H177" s="24" t="str">
        <f aca="false">'2 lentelė'!F176</f>
        <v>Investicijas gavę socialinių paslaugų infrastruktūros objektai, vnt.</v>
      </c>
      <c r="I177" s="269" t="n">
        <f aca="false">'2 lentelė'!G176</f>
        <v>1</v>
      </c>
      <c r="J177" s="94" t="n">
        <v>1</v>
      </c>
      <c r="K177" s="249" t="n">
        <v>1</v>
      </c>
      <c r="L177" s="268" t="str">
        <f aca="false">'2 lentelė'!H176</f>
        <v>P.N.403</v>
      </c>
      <c r="M177" s="24" t="str">
        <f aca="false">'2 lentelė'!I176</f>
        <v>Tikslinių grupių asmenys, gavę tiesioginės naudos iš investicijų į socialinių paslaugų infrastruktūrą</v>
      </c>
      <c r="N177" s="269" t="n">
        <f aca="false">'2 lentelė'!J176</f>
        <v>0</v>
      </c>
      <c r="O177" s="94" t="n">
        <v>18</v>
      </c>
      <c r="P177" s="249" t="n">
        <v>0</v>
      </c>
      <c r="Q177" s="272" t="str">
        <f aca="false">'2 lentelė'!K176</f>
        <v>R.N.404</v>
      </c>
      <c r="R177" s="22" t="str">
        <f aca="false">'2 lentelė'!L176</f>
        <v>Investicijas gavusiose įstaigose esančios vietos socialinių paslaugų gavėjams</v>
      </c>
      <c r="S177" s="243" t="n">
        <f aca="false">'2 lentelė'!M176</f>
        <v>14</v>
      </c>
      <c r="T177" s="94" t="n">
        <v>14</v>
      </c>
      <c r="U177" s="249" t="n">
        <v>14</v>
      </c>
      <c r="V177" s="211"/>
      <c r="W177" s="34"/>
      <c r="X177" s="22"/>
      <c r="Y177" s="22"/>
      <c r="Z177" s="210"/>
      <c r="AA177" s="212"/>
      <c r="AB177" s="77"/>
      <c r="AC177" s="77"/>
      <c r="AD177" s="83"/>
      <c r="AE177" s="226"/>
      <c r="AF177" s="212"/>
      <c r="AG177" s="77"/>
      <c r="AH177" s="77"/>
      <c r="AI177" s="83"/>
      <c r="AJ177" s="226"/>
      <c r="AK177" s="1"/>
    </row>
    <row r="178" customFormat="false" ht="135.75" hidden="false" customHeight="true" outlineLevel="0" collapsed="false">
      <c r="B178" s="32" t="str">
        <f aca="false">'1 lentelė'!$B177</f>
        <v>3.2.3.1.4</v>
      </c>
      <c r="C178" s="32" t="str">
        <f aca="false">'1 lentelė'!$C177</f>
        <v>R094407-270000-3216</v>
      </c>
      <c r="D178" s="32" t="str">
        <f aca="false">'1 lentelė'!$D177</f>
        <v>Apleisto (nenaudojamo) buvusio visuomeninio pastato konversija ir pritaikymas savarankiško gyvenimo namų Visagine įkūrimas</v>
      </c>
      <c r="E178" s="32" t="s">
        <v>42</v>
      </c>
      <c r="F178" s="255" t="s">
        <v>1172</v>
      </c>
      <c r="G178" s="268" t="str">
        <f aca="false">'2 lentelė'!E177</f>
        <v>P.S.361</v>
      </c>
      <c r="H178" s="24" t="str">
        <f aca="false">'2 lentelė'!F177</f>
        <v>Investicijas gavę socialinių paslaugų infrastruktūros objektai, vnt.</v>
      </c>
      <c r="I178" s="269" t="n">
        <f aca="false">'2 lentelė'!G177</f>
        <v>1</v>
      </c>
      <c r="J178" s="94" t="n">
        <v>1</v>
      </c>
      <c r="K178" s="249" t="n">
        <v>0</v>
      </c>
      <c r="L178" s="268" t="str">
        <f aca="false">'2 lentelė'!H177</f>
        <v>P.N.403</v>
      </c>
      <c r="M178" s="24" t="str">
        <f aca="false">'2 lentelė'!I177</f>
        <v>Tikslinių grupių asmenys, gavę tiesioginės naudos iš investicijų į socialinių paslaugų infrastruktūrą</v>
      </c>
      <c r="N178" s="269" t="n">
        <f aca="false">'2 lentelė'!J177</f>
        <v>20</v>
      </c>
      <c r="O178" s="94" t="n">
        <v>20</v>
      </c>
      <c r="P178" s="249" t="n">
        <v>0</v>
      </c>
      <c r="Q178" s="272" t="str">
        <f aca="false">'2 lentelė'!K177</f>
        <v>R.N.404</v>
      </c>
      <c r="R178" s="22" t="str">
        <f aca="false">'2 lentelė'!L177</f>
        <v>Investicijas gavusiose įstaigose esančios vietos socialinių paslaugų gavėjams</v>
      </c>
      <c r="S178" s="243" t="n">
        <f aca="false">'2 lentelė'!M177</f>
        <v>16</v>
      </c>
      <c r="T178" s="94" t="n">
        <v>16</v>
      </c>
      <c r="U178" s="249" t="n">
        <v>0</v>
      </c>
      <c r="V178" s="211"/>
      <c r="W178" s="34"/>
      <c r="X178" s="22"/>
      <c r="Y178" s="22"/>
      <c r="Z178" s="210"/>
      <c r="AA178" s="212"/>
      <c r="AB178" s="77"/>
      <c r="AC178" s="77"/>
      <c r="AD178" s="83"/>
      <c r="AE178" s="226"/>
      <c r="AF178" s="212"/>
      <c r="AG178" s="77"/>
      <c r="AH178" s="77"/>
      <c r="AI178" s="83"/>
      <c r="AJ178" s="226"/>
      <c r="AK178" s="1"/>
    </row>
    <row r="179" customFormat="false" ht="41.25" hidden="false" customHeight="true" outlineLevel="0" collapsed="false">
      <c r="B179" s="97" t="str">
        <f aca="false">'1 lentelė'!$B178</f>
        <v>3.2.3.2</v>
      </c>
      <c r="C179" s="97"/>
      <c r="D179" s="98" t="str">
        <f aca="false">'1 lentelė'!$D178</f>
        <v>Priemonė: Socialinio būsto fondo plėtra</v>
      </c>
      <c r="E179" s="97"/>
      <c r="F179" s="229"/>
      <c r="G179" s="97"/>
      <c r="H179" s="97"/>
      <c r="I179" s="97"/>
      <c r="J179" s="97"/>
      <c r="K179" s="229"/>
      <c r="L179" s="97"/>
      <c r="M179" s="97"/>
      <c r="N179" s="97"/>
      <c r="O179" s="97"/>
      <c r="P179" s="229"/>
      <c r="Q179" s="97"/>
      <c r="R179" s="97"/>
      <c r="S179" s="97"/>
      <c r="T179" s="97"/>
      <c r="U179" s="252"/>
      <c r="V179" s="97"/>
      <c r="W179" s="97"/>
      <c r="X179" s="97"/>
      <c r="Y179" s="62"/>
      <c r="Z179" s="229"/>
      <c r="AA179" s="97"/>
      <c r="AB179" s="97"/>
      <c r="AC179" s="97"/>
      <c r="AD179" s="62"/>
      <c r="AE179" s="229"/>
      <c r="AF179" s="97"/>
      <c r="AG179" s="97"/>
      <c r="AH179" s="97"/>
      <c r="AI179" s="62"/>
      <c r="AJ179" s="229"/>
      <c r="AK179" s="1"/>
    </row>
    <row r="180" customFormat="false" ht="60" hidden="false" customHeight="true" outlineLevel="0" collapsed="false">
      <c r="B180" s="32" t="str">
        <f aca="false">'1 lentelė'!$B179</f>
        <v>3.2.3.2.1</v>
      </c>
      <c r="C180" s="32" t="str">
        <f aca="false">'1 lentelė'!$C179</f>
        <v>R094408-252600-3217</v>
      </c>
      <c r="D180" s="32" t="str">
        <f aca="false">'1 lentelė'!$D179</f>
        <v>Socialinio būsto fondo plėtra Ignalinos rajono savivaldybėje</v>
      </c>
      <c r="E180" s="32" t="s">
        <v>42</v>
      </c>
      <c r="F180" s="219" t="s">
        <v>1178</v>
      </c>
      <c r="G180" s="268" t="str">
        <f aca="false">'2 lentelė'!E179</f>
        <v>P.S.362</v>
      </c>
      <c r="H180" s="24" t="str">
        <f aca="false">'2 lentelė'!F179</f>
        <v>Naujai įrengti ar įsigyti socialiniai būstai</v>
      </c>
      <c r="I180" s="269" t="n">
        <f aca="false">'2 lentelė'!G179</f>
        <v>21</v>
      </c>
      <c r="J180" s="22" t="n">
        <v>21</v>
      </c>
      <c r="K180" s="210" t="n">
        <v>16</v>
      </c>
      <c r="L180" s="207"/>
      <c r="M180" s="24"/>
      <c r="N180" s="24"/>
      <c r="O180" s="92"/>
      <c r="P180" s="247"/>
      <c r="Q180" s="209"/>
      <c r="R180" s="22"/>
      <c r="S180" s="22"/>
      <c r="T180" s="92"/>
      <c r="U180" s="247"/>
      <c r="V180" s="211"/>
      <c r="W180" s="34"/>
      <c r="X180" s="22"/>
      <c r="Y180" s="22"/>
      <c r="Z180" s="210"/>
      <c r="AA180" s="212"/>
      <c r="AB180" s="77"/>
      <c r="AC180" s="77"/>
      <c r="AD180" s="77"/>
      <c r="AE180" s="213"/>
      <c r="AF180" s="212"/>
      <c r="AG180" s="77"/>
      <c r="AH180" s="77"/>
      <c r="AI180" s="77"/>
      <c r="AJ180" s="213"/>
      <c r="AK180" s="1"/>
    </row>
    <row r="181" customFormat="false" ht="105" hidden="false" customHeight="true" outlineLevel="0" collapsed="false">
      <c r="B181" s="32" t="str">
        <f aca="false">'1 lentelė'!$B180</f>
        <v>3.2.3.2.2</v>
      </c>
      <c r="C181" s="32" t="str">
        <f aca="false">'1 lentelė'!$C180</f>
        <v>R094408-250000-3218</v>
      </c>
      <c r="D181" s="32" t="str">
        <f aca="false">'1 lentelė'!$D180</f>
        <v>Bendrabučio tipo pastato, esančio Visagine,  Kosmoso 28, patalpų pritaikymas socialinio būsto įrengimui</v>
      </c>
      <c r="E181" s="32" t="s">
        <v>42</v>
      </c>
      <c r="F181" s="246" t="s">
        <v>1176</v>
      </c>
      <c r="G181" s="268" t="str">
        <f aca="false">'2 lentelė'!E180</f>
        <v>P.S.362</v>
      </c>
      <c r="H181" s="24" t="str">
        <f aca="false">'2 lentelė'!F180</f>
        <v>Naujai įrengti ar įsigyti socialiniai būstai</v>
      </c>
      <c r="I181" s="269" t="n">
        <f aca="false">'2 lentelė'!G180</f>
        <v>25</v>
      </c>
      <c r="J181" s="22" t="n">
        <v>25</v>
      </c>
      <c r="K181" s="210" t="n">
        <v>0</v>
      </c>
      <c r="L181" s="207"/>
      <c r="M181" s="24"/>
      <c r="N181" s="24"/>
      <c r="O181" s="92"/>
      <c r="P181" s="247"/>
      <c r="Q181" s="209"/>
      <c r="R181" s="22"/>
      <c r="S181" s="22"/>
      <c r="T181" s="92"/>
      <c r="U181" s="247"/>
      <c r="V181" s="211"/>
      <c r="W181" s="34"/>
      <c r="X181" s="22"/>
      <c r="Y181" s="22"/>
      <c r="Z181" s="210"/>
      <c r="AA181" s="212"/>
      <c r="AB181" s="77"/>
      <c r="AC181" s="77"/>
      <c r="AD181" s="77"/>
      <c r="AE181" s="213"/>
      <c r="AF181" s="212"/>
      <c r="AG181" s="77"/>
      <c r="AH181" s="77"/>
      <c r="AI181" s="77"/>
      <c r="AJ181" s="213"/>
      <c r="AK181" s="1"/>
    </row>
    <row r="182" customFormat="false" ht="61.5" hidden="false" customHeight="true" outlineLevel="0" collapsed="false">
      <c r="B182" s="32" t="str">
        <f aca="false">'1 lentelė'!$B181</f>
        <v>3.2.3.2.3</v>
      </c>
      <c r="C182" s="32" t="str">
        <f aca="false">'1 lentelė'!$C181</f>
        <v>R094408-250000-3219</v>
      </c>
      <c r="D182" s="32" t="str">
        <f aca="false">'1 lentelė'!$D181</f>
        <v>Socialinio būsto fondo plėtra Anykščių rajono savivaldybėje</v>
      </c>
      <c r="E182" s="63" t="s">
        <v>43</v>
      </c>
      <c r="F182" s="246" t="s">
        <v>1175</v>
      </c>
      <c r="G182" s="268" t="str">
        <f aca="false">'2 lentelė'!E181</f>
        <v>P.S.362</v>
      </c>
      <c r="H182" s="24" t="str">
        <f aca="false">'2 lentelė'!F181</f>
        <v>Naujai įrengti ar įsigyti socialiniai būstai</v>
      </c>
      <c r="I182" s="269" t="n">
        <f aca="false">'2 lentelė'!G181</f>
        <v>20</v>
      </c>
      <c r="J182" s="24" t="n">
        <v>20</v>
      </c>
      <c r="K182" s="208" t="n">
        <v>9</v>
      </c>
      <c r="L182" s="207"/>
      <c r="M182" s="24"/>
      <c r="N182" s="24"/>
      <c r="O182" s="92"/>
      <c r="P182" s="247"/>
      <c r="Q182" s="209"/>
      <c r="R182" s="22"/>
      <c r="S182" s="22"/>
      <c r="T182" s="92"/>
      <c r="U182" s="247"/>
      <c r="V182" s="211"/>
      <c r="W182" s="34"/>
      <c r="X182" s="22"/>
      <c r="Y182" s="22"/>
      <c r="Z182" s="210"/>
      <c r="AA182" s="212"/>
      <c r="AB182" s="77"/>
      <c r="AC182" s="77"/>
      <c r="AD182" s="77"/>
      <c r="AE182" s="213"/>
      <c r="AF182" s="212"/>
      <c r="AG182" s="77"/>
      <c r="AH182" s="77"/>
      <c r="AI182" s="77"/>
      <c r="AJ182" s="213"/>
      <c r="AK182" s="1"/>
    </row>
    <row r="183" customFormat="false" ht="57" hidden="false" customHeight="true" outlineLevel="0" collapsed="false">
      <c r="B183" s="32" t="str">
        <f aca="false">'1 lentelė'!$B182</f>
        <v>3.2.3.2.4</v>
      </c>
      <c r="C183" s="32" t="str">
        <f aca="false">'1 lentelė'!$C182</f>
        <v>R094408-262500-3220</v>
      </c>
      <c r="D183" s="32" t="str">
        <f aca="false">'1 lentelė'!$D182</f>
        <v>Socialinio būsto fondo plėtra Molėtų rajono savivaldybėje</v>
      </c>
      <c r="E183" s="63" t="s">
        <v>43</v>
      </c>
      <c r="F183" s="246" t="s">
        <v>1179</v>
      </c>
      <c r="G183" s="268" t="str">
        <f aca="false">'2 lentelė'!E182</f>
        <v>P.S.362</v>
      </c>
      <c r="H183" s="24" t="str">
        <f aca="false">'2 lentelė'!F182</f>
        <v>Naujai įrengti ar įsigyti socialiniai būstai</v>
      </c>
      <c r="I183" s="269" t="n">
        <f aca="false">'2 lentelė'!G182</f>
        <v>21</v>
      </c>
      <c r="J183" s="24" t="n">
        <v>21</v>
      </c>
      <c r="K183" s="208" t="n">
        <v>19</v>
      </c>
      <c r="L183" s="207"/>
      <c r="M183" s="24"/>
      <c r="N183" s="24"/>
      <c r="O183" s="92"/>
      <c r="P183" s="247"/>
      <c r="Q183" s="209"/>
      <c r="R183" s="22"/>
      <c r="S183" s="22"/>
      <c r="T183" s="92"/>
      <c r="U183" s="247"/>
      <c r="V183" s="211"/>
      <c r="W183" s="34"/>
      <c r="X183" s="22"/>
      <c r="Y183" s="22"/>
      <c r="Z183" s="210"/>
      <c r="AA183" s="212"/>
      <c r="AB183" s="77"/>
      <c r="AC183" s="77"/>
      <c r="AD183" s="77"/>
      <c r="AE183" s="213"/>
      <c r="AF183" s="212"/>
      <c r="AG183" s="77"/>
      <c r="AH183" s="77"/>
      <c r="AI183" s="77"/>
      <c r="AJ183" s="213"/>
      <c r="AK183" s="1"/>
    </row>
    <row r="184" customFormat="false" ht="54.75" hidden="false" customHeight="true" outlineLevel="0" collapsed="false">
      <c r="B184" s="32" t="str">
        <f aca="false">'1 lentelė'!$B183</f>
        <v>3.2.3.2.5</v>
      </c>
      <c r="C184" s="32" t="str">
        <f aca="false">'1 lentelė'!$C183</f>
        <v>R094408-260000-3221</v>
      </c>
      <c r="D184" s="32" t="str">
        <f aca="false">'1 lentelė'!$D183</f>
        <v>Socialinio būsto fondo plėtra Zarasų rajono savivaldybėje</v>
      </c>
      <c r="E184" s="63" t="s">
        <v>43</v>
      </c>
      <c r="F184" s="246" t="s">
        <v>1180</v>
      </c>
      <c r="G184" s="268" t="str">
        <f aca="false">'2 lentelė'!E183</f>
        <v>P.S.362</v>
      </c>
      <c r="H184" s="24" t="str">
        <f aca="false">'2 lentelė'!F183</f>
        <v>Naujai įrengti ar įsigyti socialiniai būstai</v>
      </c>
      <c r="I184" s="269" t="n">
        <f aca="false">'2 lentelė'!G183</f>
        <v>31</v>
      </c>
      <c r="J184" s="24" t="n">
        <v>31</v>
      </c>
      <c r="K184" s="208" t="n">
        <v>31</v>
      </c>
      <c r="L184" s="207"/>
      <c r="M184" s="24"/>
      <c r="N184" s="24"/>
      <c r="O184" s="92"/>
      <c r="P184" s="247"/>
      <c r="Q184" s="209"/>
      <c r="R184" s="22"/>
      <c r="S184" s="22"/>
      <c r="T184" s="92"/>
      <c r="U184" s="247"/>
      <c r="V184" s="211"/>
      <c r="W184" s="34"/>
      <c r="X184" s="22"/>
      <c r="Y184" s="22"/>
      <c r="Z184" s="210"/>
      <c r="AA184" s="212"/>
      <c r="AB184" s="77"/>
      <c r="AC184" s="77"/>
      <c r="AD184" s="77"/>
      <c r="AE184" s="213"/>
      <c r="AF184" s="212"/>
      <c r="AG184" s="77"/>
      <c r="AH184" s="77"/>
      <c r="AI184" s="77"/>
      <c r="AJ184" s="213"/>
      <c r="AK184" s="1"/>
    </row>
    <row r="185" customFormat="false" ht="59.25" hidden="false" customHeight="true" outlineLevel="0" collapsed="false">
      <c r="B185" s="32" t="str">
        <f aca="false">'1 lentelė'!$B184</f>
        <v>3.2.3.2.6</v>
      </c>
      <c r="C185" s="32" t="str">
        <f aca="false">'1 lentelė'!$C184</f>
        <v>R094408-260000-3222</v>
      </c>
      <c r="D185" s="32" t="str">
        <f aca="false">'1 lentelė'!$D184</f>
        <v>Socialinio būsto fondo plėtra Utenos rajono savivaldybėje</v>
      </c>
      <c r="E185" s="63" t="s">
        <v>43</v>
      </c>
      <c r="F185" s="246" t="s">
        <v>1174</v>
      </c>
      <c r="G185" s="268" t="str">
        <f aca="false">'2 lentelė'!E184</f>
        <v>P.S.362</v>
      </c>
      <c r="H185" s="24" t="str">
        <f aca="false">'2 lentelė'!F184</f>
        <v>Naujai įrengti ar įsigyti socialiniai būstai</v>
      </c>
      <c r="I185" s="269" t="n">
        <f aca="false">'2 lentelė'!G184</f>
        <v>20</v>
      </c>
      <c r="J185" s="94" t="n">
        <v>20</v>
      </c>
      <c r="K185" s="249" t="n">
        <v>20</v>
      </c>
      <c r="L185" s="207"/>
      <c r="M185" s="24"/>
      <c r="N185" s="24"/>
      <c r="O185" s="92"/>
      <c r="P185" s="247"/>
      <c r="Q185" s="209"/>
      <c r="R185" s="22"/>
      <c r="S185" s="22"/>
      <c r="T185" s="92"/>
      <c r="U185" s="247"/>
      <c r="V185" s="211"/>
      <c r="W185" s="34"/>
      <c r="X185" s="22"/>
      <c r="Y185" s="22"/>
      <c r="Z185" s="210"/>
      <c r="AA185" s="212"/>
      <c r="AB185" s="77"/>
      <c r="AC185" s="77"/>
      <c r="AD185" s="77"/>
      <c r="AE185" s="213"/>
      <c r="AF185" s="212"/>
      <c r="AG185" s="77"/>
      <c r="AH185" s="77"/>
      <c r="AI185" s="77"/>
      <c r="AJ185" s="213"/>
      <c r="AK185" s="1"/>
    </row>
    <row r="186" customFormat="false" ht="52.5" hidden="false" customHeight="true" outlineLevel="0" collapsed="false">
      <c r="B186" s="55" t="str">
        <f aca="false">'1 lentelė'!$B185</f>
        <v>3.2.4</v>
      </c>
      <c r="C186" s="55"/>
      <c r="D186" s="56" t="str">
        <f aca="false">'1 lentelė'!$D185</f>
        <v>Uždavinys: Plėtoti kultūros paslaugas ir infrastruktūrą</v>
      </c>
      <c r="E186" s="55"/>
      <c r="F186" s="228"/>
      <c r="G186" s="55"/>
      <c r="H186" s="55"/>
      <c r="I186" s="55"/>
      <c r="J186" s="55"/>
      <c r="K186" s="228"/>
      <c r="L186" s="55"/>
      <c r="M186" s="55"/>
      <c r="N186" s="55"/>
      <c r="O186" s="55"/>
      <c r="P186" s="228"/>
      <c r="Q186" s="55"/>
      <c r="R186" s="55"/>
      <c r="S186" s="55"/>
      <c r="T186" s="55"/>
      <c r="U186" s="267"/>
      <c r="V186" s="55"/>
      <c r="W186" s="55"/>
      <c r="X186" s="55"/>
      <c r="Y186" s="47"/>
      <c r="Z186" s="228"/>
      <c r="AA186" s="55"/>
      <c r="AB186" s="55"/>
      <c r="AC186" s="55"/>
      <c r="AD186" s="47"/>
      <c r="AE186" s="228"/>
      <c r="AF186" s="55"/>
      <c r="AG186" s="55"/>
      <c r="AH186" s="55"/>
      <c r="AI186" s="47"/>
      <c r="AJ186" s="228"/>
      <c r="AK186" s="1"/>
    </row>
    <row r="187" customFormat="false" ht="66.75" hidden="false" customHeight="true" outlineLevel="0" collapsed="false">
      <c r="B187" s="97" t="str">
        <f aca="false">'1 lentelė'!$B186</f>
        <v>3.2.4.1</v>
      </c>
      <c r="C187" s="97"/>
      <c r="D187" s="98" t="str">
        <f aca="false">'1 lentelė'!$D186</f>
        <v>Priemonė: Modernizuoti savivaldybių kultūros infrastuktūrą</v>
      </c>
      <c r="E187" s="97"/>
      <c r="F187" s="229"/>
      <c r="G187" s="97"/>
      <c r="H187" s="97"/>
      <c r="I187" s="97"/>
      <c r="J187" s="97"/>
      <c r="K187" s="229"/>
      <c r="L187" s="97"/>
      <c r="M187" s="97"/>
      <c r="N187" s="97"/>
      <c r="O187" s="97"/>
      <c r="P187" s="229"/>
      <c r="Q187" s="97"/>
      <c r="R187" s="97"/>
      <c r="S187" s="97"/>
      <c r="T187" s="97"/>
      <c r="U187" s="252"/>
      <c r="V187" s="97"/>
      <c r="W187" s="97"/>
      <c r="X187" s="97"/>
      <c r="Y187" s="62"/>
      <c r="Z187" s="229"/>
      <c r="AA187" s="97"/>
      <c r="AB187" s="97"/>
      <c r="AC187" s="97"/>
      <c r="AD187" s="62"/>
      <c r="AE187" s="229"/>
      <c r="AF187" s="97"/>
      <c r="AG187" s="97"/>
      <c r="AH187" s="97"/>
      <c r="AI187" s="62"/>
      <c r="AJ187" s="229"/>
      <c r="AK187" s="1"/>
    </row>
    <row r="188" customFormat="false" ht="114" hidden="false" customHeight="true" outlineLevel="0" collapsed="false">
      <c r="B188" s="32" t="str">
        <f aca="false">'1 lentelė'!$B187</f>
        <v>3.2.4.1.1</v>
      </c>
      <c r="C188" s="32" t="str">
        <f aca="false">'1 lentelė'!$C187</f>
        <v>R093305-330000-3223</v>
      </c>
      <c r="D188" s="32" t="str">
        <f aca="false">'1 lentelė'!$D187</f>
        <v>Ignalinos rajono savivaldybės viešosios bibliotekos infrastruktūros pritaikymas vietos bendruomenės poreikiams </v>
      </c>
      <c r="E188" s="32" t="s">
        <v>42</v>
      </c>
      <c r="F188" s="287" t="s">
        <v>1156</v>
      </c>
      <c r="G188" s="268" t="str">
        <f aca="false">'2 lentelė'!E187</f>
        <v>P.N.304</v>
      </c>
      <c r="H188" s="24" t="str">
        <f aca="false">'2 lentelė'!F187</f>
        <v>Modernizuoti kultūros infrastruktūros objektai, skaičius</v>
      </c>
      <c r="I188" s="269" t="n">
        <f aca="false">'2 lentelė'!G187</f>
        <v>1</v>
      </c>
      <c r="J188" s="94" t="n">
        <v>1</v>
      </c>
      <c r="K188" s="249" t="n">
        <v>1</v>
      </c>
      <c r="L188" s="207"/>
      <c r="M188" s="24"/>
      <c r="N188" s="24"/>
      <c r="O188" s="92"/>
      <c r="P188" s="247"/>
      <c r="Q188" s="209"/>
      <c r="R188" s="22"/>
      <c r="S188" s="22"/>
      <c r="T188" s="92"/>
      <c r="U188" s="247"/>
      <c r="V188" s="211"/>
      <c r="W188" s="34"/>
      <c r="X188" s="22"/>
      <c r="Y188" s="22"/>
      <c r="Z188" s="210"/>
      <c r="AA188" s="212"/>
      <c r="AB188" s="77"/>
      <c r="AC188" s="77"/>
      <c r="AD188" s="77"/>
      <c r="AE188" s="213"/>
      <c r="AF188" s="212"/>
      <c r="AG188" s="77"/>
      <c r="AH188" s="77"/>
      <c r="AI188" s="77"/>
      <c r="AJ188" s="213"/>
      <c r="AK188" s="1"/>
    </row>
    <row r="189" customFormat="false" ht="67.5" hidden="false" customHeight="true" outlineLevel="0" collapsed="false">
      <c r="B189" s="32" t="str">
        <f aca="false">'1 lentelė'!$B188</f>
        <v>3.2.4.1.2</v>
      </c>
      <c r="C189" s="32" t="str">
        <f aca="false">'1 lentelė'!$C188</f>
        <v>R093305-334300-3224</v>
      </c>
      <c r="D189" s="32" t="str">
        <f aca="false">'1 lentelė'!$D188</f>
        <v>Renginių infrastruktūros atnaujinimas Zarasų miesto Didžiojoje saloje</v>
      </c>
      <c r="E189" s="32" t="s">
        <v>42</v>
      </c>
      <c r="F189" s="287" t="s">
        <v>1160</v>
      </c>
      <c r="G189" s="268" t="str">
        <f aca="false">'2 lentelė'!E188</f>
        <v>P.N.304</v>
      </c>
      <c r="H189" s="24" t="str">
        <f aca="false">'2 lentelė'!F188</f>
        <v>Modernizuoti kultūros infrastruktūros objektai, skaičius</v>
      </c>
      <c r="I189" s="269" t="n">
        <f aca="false">'2 lentelė'!G188</f>
        <v>1</v>
      </c>
      <c r="J189" s="94" t="n">
        <v>1</v>
      </c>
      <c r="K189" s="249" t="n">
        <v>0</v>
      </c>
      <c r="L189" s="207"/>
      <c r="M189" s="24"/>
      <c r="N189" s="24"/>
      <c r="O189" s="92"/>
      <c r="P189" s="247"/>
      <c r="Q189" s="209"/>
      <c r="R189" s="22"/>
      <c r="S189" s="22"/>
      <c r="T189" s="92"/>
      <c r="U189" s="247"/>
      <c r="V189" s="211"/>
      <c r="W189" s="34"/>
      <c r="X189" s="22"/>
      <c r="Y189" s="22"/>
      <c r="Z189" s="210"/>
      <c r="AA189" s="212"/>
      <c r="AB189" s="77"/>
      <c r="AC189" s="77"/>
      <c r="AD189" s="77"/>
      <c r="AE189" s="213"/>
      <c r="AF189" s="212"/>
      <c r="AG189" s="77"/>
      <c r="AH189" s="77"/>
      <c r="AI189" s="77"/>
      <c r="AJ189" s="213"/>
      <c r="AK189" s="1"/>
    </row>
    <row r="190" customFormat="false" ht="90.75" hidden="false" customHeight="true" outlineLevel="0" collapsed="false">
      <c r="B190" s="32" t="str">
        <f aca="false">'1 lentelė'!$B189</f>
        <v>3.2.4.1.3</v>
      </c>
      <c r="C190" s="32" t="str">
        <f aca="false">'1 lentelė'!$C189</f>
        <v>R093305-330000-3225</v>
      </c>
      <c r="D190" s="32" t="str">
        <f aca="false">'1 lentelė'!$D189</f>
        <v>Molėtų miesto laisvalaikio ir pramogų infrastruktūros atnaujinimas ir plėtra Labanoro g. 1b, Molėtai</v>
      </c>
      <c r="E190" s="32" t="s">
        <v>42</v>
      </c>
      <c r="F190" s="287" t="s">
        <v>1158</v>
      </c>
      <c r="G190" s="268" t="str">
        <f aca="false">'2 lentelė'!E189</f>
        <v>P.N.304</v>
      </c>
      <c r="H190" s="24" t="str">
        <f aca="false">'2 lentelė'!F189</f>
        <v>Modernizuoti kultūros infrastruktūros objektai, skaičius</v>
      </c>
      <c r="I190" s="269" t="n">
        <f aca="false">'2 lentelė'!G189</f>
        <v>1</v>
      </c>
      <c r="J190" s="94" t="n">
        <v>1</v>
      </c>
      <c r="K190" s="249" t="n">
        <v>1</v>
      </c>
      <c r="L190" s="207"/>
      <c r="M190" s="24"/>
      <c r="N190" s="24"/>
      <c r="O190" s="92"/>
      <c r="P190" s="247"/>
      <c r="Q190" s="209"/>
      <c r="R190" s="22"/>
      <c r="S190" s="22"/>
      <c r="T190" s="92"/>
      <c r="U190" s="247"/>
      <c r="V190" s="211"/>
      <c r="W190" s="34"/>
      <c r="X190" s="22"/>
      <c r="Y190" s="22"/>
      <c r="Z190" s="210"/>
      <c r="AA190" s="212"/>
      <c r="AB190" s="77"/>
      <c r="AC190" s="77"/>
      <c r="AD190" s="77"/>
      <c r="AE190" s="213"/>
      <c r="AF190" s="212"/>
      <c r="AG190" s="77"/>
      <c r="AH190" s="77"/>
      <c r="AI190" s="77"/>
      <c r="AJ190" s="213"/>
      <c r="AK190" s="1"/>
    </row>
    <row r="191" customFormat="false" ht="178.5" hidden="false" customHeight="true" outlineLevel="0" collapsed="false">
      <c r="B191" s="32" t="str">
        <f aca="false">'1 lentelė'!$B190</f>
        <v>3.2.4.1.4</v>
      </c>
      <c r="C191" s="32" t="str">
        <f aca="false">'1 lentelė'!$C190</f>
        <v>R093305-330000-3226</v>
      </c>
      <c r="D191" s="32" t="str">
        <f aca="false">'1 lentelė'!$D190</f>
        <v>Buvusios Sedulinos mokyklos pastato pritaikymas Visagino kultūros centro ir bendruomenės reikmėms, įrengiant Kultūros, turizmo ir kūrybinio verslo miestą po vienu stogu.</v>
      </c>
      <c r="E191" s="32" t="s">
        <v>42</v>
      </c>
      <c r="F191" s="287" t="s">
        <v>1161</v>
      </c>
      <c r="G191" s="268" t="str">
        <f aca="false">'2 lentelė'!E190</f>
        <v>P.N.304</v>
      </c>
      <c r="H191" s="24" t="str">
        <f aca="false">'2 lentelė'!F190</f>
        <v>Modernizuoti kultūros infrastruktūros objektai, skaičius</v>
      </c>
      <c r="I191" s="269" t="n">
        <f aca="false">'2 lentelė'!G190</f>
        <v>1</v>
      </c>
      <c r="J191" s="94" t="n">
        <v>1</v>
      </c>
      <c r="K191" s="249" t="n">
        <v>0</v>
      </c>
      <c r="L191" s="207"/>
      <c r="M191" s="24"/>
      <c r="N191" s="24"/>
      <c r="O191" s="92"/>
      <c r="P191" s="247"/>
      <c r="Q191" s="209"/>
      <c r="R191" s="22"/>
      <c r="S191" s="22"/>
      <c r="T191" s="92"/>
      <c r="U191" s="247"/>
      <c r="V191" s="211"/>
      <c r="W191" s="34"/>
      <c r="X191" s="22"/>
      <c r="Y191" s="22"/>
      <c r="Z191" s="210"/>
      <c r="AA191" s="212"/>
      <c r="AB191" s="77"/>
      <c r="AC191" s="77"/>
      <c r="AD191" s="77"/>
      <c r="AE191" s="213"/>
      <c r="AF191" s="212"/>
      <c r="AG191" s="77"/>
      <c r="AH191" s="77"/>
      <c r="AI191" s="77"/>
      <c r="AJ191" s="213"/>
      <c r="AK191" s="1"/>
    </row>
    <row r="192" customFormat="false" ht="78" hidden="false" customHeight="true" outlineLevel="0" collapsed="false">
      <c r="B192" s="32" t="str">
        <f aca="false">'1 lentelė'!$B191</f>
        <v>3.2.4.1.5</v>
      </c>
      <c r="C192" s="32" t="str">
        <f aca="false">'1 lentelė'!$C191</f>
        <v>R093305-330000-3227</v>
      </c>
      <c r="D192" s="32" t="str">
        <f aca="false">'1 lentelė'!$D191</f>
        <v>Lietuvos etnokosmologijos muziejaus paslaugų plėtros baigiamasis etapas</v>
      </c>
      <c r="E192" s="32" t="s">
        <v>42</v>
      </c>
      <c r="F192" s="287" t="s">
        <v>1164</v>
      </c>
      <c r="G192" s="268" t="str">
        <f aca="false">'2 lentelė'!E191</f>
        <v>P.N.304</v>
      </c>
      <c r="H192" s="24" t="str">
        <f aca="false">'2 lentelė'!F191</f>
        <v>Modernizuoti kultūros infrastruktūros objektai, skaičius</v>
      </c>
      <c r="I192" s="269" t="n">
        <f aca="false">'2 lentelė'!G191</f>
        <v>1</v>
      </c>
      <c r="J192" s="94" t="n">
        <v>1</v>
      </c>
      <c r="K192" s="249" t="n">
        <v>0</v>
      </c>
      <c r="L192" s="207"/>
      <c r="M192" s="24"/>
      <c r="N192" s="24"/>
      <c r="O192" s="92" t="s">
        <v>306</v>
      </c>
      <c r="P192" s="247"/>
      <c r="Q192" s="209"/>
      <c r="R192" s="22"/>
      <c r="S192" s="22"/>
      <c r="T192" s="92"/>
      <c r="U192" s="247"/>
      <c r="V192" s="211"/>
      <c r="W192" s="34"/>
      <c r="X192" s="22"/>
      <c r="Y192" s="22"/>
      <c r="Z192" s="210"/>
      <c r="AA192" s="212"/>
      <c r="AB192" s="77"/>
      <c r="AC192" s="77"/>
      <c r="AD192" s="77"/>
      <c r="AE192" s="213"/>
      <c r="AF192" s="212"/>
      <c r="AG192" s="77"/>
      <c r="AH192" s="77"/>
      <c r="AI192" s="77"/>
      <c r="AJ192" s="213"/>
      <c r="AK192" s="1"/>
    </row>
    <row r="193" customFormat="false" ht="63" hidden="false" customHeight="true" outlineLevel="0" collapsed="false">
      <c r="B193" s="32" t="str">
        <f aca="false">'1 lentelė'!$B192</f>
        <v>3.2.4.1.6</v>
      </c>
      <c r="C193" s="32" t="str">
        <f aca="false">'1 lentelė'!$C192</f>
        <v>R093305-330000-3228</v>
      </c>
      <c r="D193" s="32" t="str">
        <f aca="false">'1 lentelė'!$D192</f>
        <v>Utenos A. ir M. Miškinių viešosios bibliotekos modernizavimas</v>
      </c>
      <c r="E193" s="32" t="s">
        <v>42</v>
      </c>
      <c r="F193" s="287" t="s">
        <v>1166</v>
      </c>
      <c r="G193" s="268" t="str">
        <f aca="false">'2 lentelė'!E192</f>
        <v>P.N.304</v>
      </c>
      <c r="H193" s="24" t="str">
        <f aca="false">'2 lentelė'!F192</f>
        <v>Modernizuoti kultūros infrastruktūros objektai, skaičius</v>
      </c>
      <c r="I193" s="269" t="n">
        <f aca="false">'2 lentelė'!G192</f>
        <v>1</v>
      </c>
      <c r="J193" s="94" t="n">
        <v>1</v>
      </c>
      <c r="K193" s="249" t="n">
        <v>1</v>
      </c>
      <c r="L193" s="207"/>
      <c r="M193" s="24"/>
      <c r="N193" s="24"/>
      <c r="O193" s="92"/>
      <c r="P193" s="247"/>
      <c r="Q193" s="209"/>
      <c r="R193" s="22"/>
      <c r="S193" s="22"/>
      <c r="T193" s="92"/>
      <c r="U193" s="247"/>
      <c r="V193" s="211"/>
      <c r="W193" s="34"/>
      <c r="X193" s="22"/>
      <c r="Y193" s="22"/>
      <c r="Z193" s="210"/>
      <c r="AA193" s="212"/>
      <c r="AB193" s="77"/>
      <c r="AC193" s="77"/>
      <c r="AD193" s="77"/>
      <c r="AE193" s="213"/>
      <c r="AF193" s="212"/>
      <c r="AG193" s="77"/>
      <c r="AH193" s="77"/>
      <c r="AI193" s="77"/>
      <c r="AJ193" s="213"/>
      <c r="AK193" s="1"/>
    </row>
    <row r="194" customFormat="false" ht="45" hidden="false" customHeight="true" outlineLevel="0" collapsed="false">
      <c r="B194" s="56" t="str">
        <f aca="false">'1 lentelė'!$B193</f>
        <v>3.2.5</v>
      </c>
      <c r="C194" s="56"/>
      <c r="D194" s="56" t="str">
        <f aca="false">'1 lentelė'!$D193</f>
        <v>Uždavinys: Gerinti viešąjį valdymą</v>
      </c>
      <c r="E194" s="56"/>
      <c r="F194" s="228"/>
      <c r="G194" s="56"/>
      <c r="H194" s="56"/>
      <c r="I194" s="56"/>
      <c r="J194" s="56"/>
      <c r="K194" s="228"/>
      <c r="L194" s="56"/>
      <c r="M194" s="56"/>
      <c r="N194" s="56"/>
      <c r="O194" s="56"/>
      <c r="P194" s="228"/>
      <c r="Q194" s="56"/>
      <c r="R194" s="56"/>
      <c r="S194" s="56"/>
      <c r="T194" s="56"/>
      <c r="U194" s="262"/>
      <c r="V194" s="56"/>
      <c r="W194" s="56"/>
      <c r="X194" s="56"/>
      <c r="Y194" s="47"/>
      <c r="Z194" s="228"/>
      <c r="AA194" s="56"/>
      <c r="AB194" s="56"/>
      <c r="AC194" s="56"/>
      <c r="AD194" s="47"/>
      <c r="AE194" s="228"/>
      <c r="AF194" s="56"/>
      <c r="AG194" s="56"/>
      <c r="AH194" s="56"/>
      <c r="AI194" s="47"/>
      <c r="AJ194" s="228"/>
      <c r="AK194" s="1"/>
    </row>
    <row r="195" customFormat="false" ht="95.25" hidden="false" customHeight="true" outlineLevel="0" collapsed="false">
      <c r="B195" s="97" t="str">
        <f aca="false">'1 lentelė'!$B194</f>
        <v>3.2.5.1</v>
      </c>
      <c r="C195" s="97"/>
      <c r="D195" s="288" t="str">
        <f aca="false">'1 lentelė'!$D194</f>
        <v>Priemonė: Paslaugų ir asmenų aptarnavimo kokybės gerinimas savivaldybėse</v>
      </c>
      <c r="E195" s="97"/>
      <c r="F195" s="229"/>
      <c r="G195" s="97"/>
      <c r="H195" s="97"/>
      <c r="I195" s="97"/>
      <c r="J195" s="97"/>
      <c r="K195" s="229"/>
      <c r="L195" s="97"/>
      <c r="M195" s="97"/>
      <c r="N195" s="97"/>
      <c r="O195" s="97"/>
      <c r="P195" s="229"/>
      <c r="Q195" s="97"/>
      <c r="R195" s="97"/>
      <c r="S195" s="97"/>
      <c r="T195" s="97"/>
      <c r="U195" s="252"/>
      <c r="V195" s="97"/>
      <c r="W195" s="97"/>
      <c r="X195" s="97"/>
      <c r="Y195" s="62"/>
      <c r="Z195" s="229"/>
      <c r="AA195" s="97"/>
      <c r="AB195" s="97"/>
      <c r="AC195" s="97"/>
      <c r="AD195" s="62"/>
      <c r="AE195" s="229"/>
      <c r="AF195" s="97"/>
      <c r="AG195" s="97"/>
      <c r="AH195" s="97"/>
      <c r="AI195" s="62"/>
      <c r="AJ195" s="229"/>
      <c r="AK195" s="1"/>
    </row>
    <row r="196" customFormat="false" ht="169.5" hidden="false" customHeight="true" outlineLevel="0" collapsed="false">
      <c r="B196" s="32" t="str">
        <f aca="false">'1 lentelė'!$B195</f>
        <v>3.2.5.1.1</v>
      </c>
      <c r="C196" s="32" t="str">
        <f aca="false">'1 lentelė'!$C195</f>
        <v>R099920-490000-3229</v>
      </c>
      <c r="D196" s="32" t="str">
        <f aca="false">'1 lentelė'!$D195</f>
        <v>Paslaugų ir asmenų aptarnavimo kokybės gerinimas Visagino  savivaldybėje</v>
      </c>
      <c r="E196" s="63" t="s">
        <v>43</v>
      </c>
      <c r="F196" s="63" t="s">
        <v>1229</v>
      </c>
      <c r="G196" s="268" t="str">
        <f aca="false">'2 lentelė'!E195</f>
        <v>P.S.415</v>
      </c>
      <c r="H196" s="24" t="str">
        <f aca="false">'2 lentelė'!F195</f>
        <v>Viešojo valdymo institucijos, pagal veiksmų programą ESF lėšomis įgyvendinusios paslaugų ir (ar) aptarnavimo kokybei gerinti skirtas priemones</v>
      </c>
      <c r="I196" s="269" t="n">
        <f aca="false">'2 lentelė'!G195</f>
        <v>1</v>
      </c>
      <c r="J196" s="24" t="n">
        <v>1</v>
      </c>
      <c r="K196" s="208" t="n">
        <v>0</v>
      </c>
      <c r="L196" s="268" t="str">
        <f aca="false">'2 lentelė'!H195</f>
        <v>P.S.416</v>
      </c>
      <c r="M196" s="24" t="str">
        <f aca="false">'2 lentelė'!I195</f>
        <v>Viešojo valdymo institucijų darbuotojai, kurie dalyvavo pagal veiksmų programą ESF lėšomis vykdytose veiklose, skirtose stiprinti teikiamų paslaugų ir (ar) aptarnavimo kokybės gerinimu reikalingas kompetencijas</v>
      </c>
      <c r="N196" s="269" t="n">
        <f aca="false">'2 lentelė'!J195</f>
        <v>75</v>
      </c>
      <c r="O196" s="24" t="n">
        <v>75</v>
      </c>
      <c r="P196" s="208" t="n">
        <v>0</v>
      </c>
      <c r="Q196" s="272" t="str">
        <f aca="false">'2 lentelė'!K195</f>
        <v>P.N.910</v>
      </c>
      <c r="R196" s="22" t="str">
        <f aca="false">'2 lentelė'!L195</f>
        <v>Parengtos piliečių chartijos</v>
      </c>
      <c r="S196" s="243" t="n">
        <f aca="false">'2 lentelė'!M195</f>
        <v>1</v>
      </c>
      <c r="T196" s="94" t="n">
        <v>1</v>
      </c>
      <c r="U196" s="249" t="n">
        <v>0</v>
      </c>
      <c r="V196" s="289"/>
      <c r="W196" s="22"/>
      <c r="X196" s="22"/>
      <c r="Y196" s="41"/>
      <c r="Z196" s="94"/>
      <c r="AA196" s="212"/>
      <c r="AB196" s="77"/>
      <c r="AC196" s="77"/>
      <c r="AD196" s="79"/>
      <c r="AE196" s="216"/>
      <c r="AF196" s="212"/>
      <c r="AG196" s="77"/>
      <c r="AH196" s="77"/>
      <c r="AI196" s="79"/>
      <c r="AJ196" s="216"/>
      <c r="AK196" s="26"/>
    </row>
    <row r="197" customFormat="false" ht="271.5" hidden="false" customHeight="true" outlineLevel="0" collapsed="false">
      <c r="B197" s="32" t="str">
        <f aca="false">'1 lentelė'!$B196</f>
        <v>3.2.5.1.2</v>
      </c>
      <c r="C197" s="32" t="str">
        <f aca="false">'1 lentelė'!$C196</f>
        <v>R099920-490000-3230</v>
      </c>
      <c r="D197" s="32" t="str">
        <f aca="false">'1 lentelė'!$D196</f>
        <v>Paslaugų ir asmenų aptarnavimo kokybės gerinimas Molėtų rajono savivaldybėje</v>
      </c>
      <c r="E197" s="63" t="s">
        <v>43</v>
      </c>
      <c r="F197" s="63" t="s">
        <v>1234</v>
      </c>
      <c r="G197" s="268" t="str">
        <f aca="false">'2 lentelė'!E196</f>
        <v>P.S.415</v>
      </c>
      <c r="H197" s="24" t="str">
        <f aca="false">'2 lentelė'!F196</f>
        <v>Viešojo valdymo institucijos, pagal veiksmų programą ESF lėšomis įgyvendinusios paslaugų ir (ar) aptarnavimo kokybei gerinti skirtas priemones</v>
      </c>
      <c r="I197" s="269" t="n">
        <f aca="false">'2 lentelė'!G196</f>
        <v>1</v>
      </c>
      <c r="J197" s="24" t="n">
        <v>1</v>
      </c>
      <c r="K197" s="208" t="n">
        <v>0</v>
      </c>
      <c r="L197" s="268" t="str">
        <f aca="false">'2 lentelė'!H196</f>
        <v>P.S.416</v>
      </c>
      <c r="M197" s="24" t="str">
        <f aca="false">'2 lentelė'!I196</f>
        <v>Viešojo valdymo institucijų darbuotojai, kurie dalyvavo pagal veiksmų programą ESF lėšomis vykdytose veiklose, skirtose stiprinti teikiamų paslaugų ir (ar) aptarnavimo kokybės gerinimu reikalingas kompetencijas</v>
      </c>
      <c r="N197" s="269" t="n">
        <f aca="false">'2 lentelė'!J196</f>
        <v>40</v>
      </c>
      <c r="O197" s="24" t="n">
        <v>40</v>
      </c>
      <c r="P197" s="208" t="n">
        <v>85</v>
      </c>
      <c r="Q197" s="272"/>
      <c r="R197" s="22"/>
      <c r="S197" s="243"/>
      <c r="T197" s="41"/>
      <c r="U197" s="94"/>
      <c r="V197" s="211"/>
      <c r="W197" s="34"/>
      <c r="X197" s="22"/>
      <c r="Y197" s="41"/>
      <c r="Z197" s="290"/>
      <c r="AA197" s="212"/>
      <c r="AB197" s="77"/>
      <c r="AC197" s="77"/>
      <c r="AD197" s="79"/>
      <c r="AE197" s="216"/>
      <c r="AF197" s="212"/>
      <c r="AG197" s="77"/>
      <c r="AH197" s="77"/>
      <c r="AI197" s="79"/>
      <c r="AJ197" s="216"/>
      <c r="AK197" s="26"/>
    </row>
    <row r="198" customFormat="false" ht="270" hidden="false" customHeight="true" outlineLevel="0" collapsed="false">
      <c r="B198" s="32" t="str">
        <f aca="false">'1 lentelė'!$B197</f>
        <v> 3.2.5.1.3</v>
      </c>
      <c r="C198" s="32" t="str">
        <f aca="false">'1 lentelė'!$C197</f>
        <v>R099920-490000-3231</v>
      </c>
      <c r="D198" s="32" t="str">
        <f aca="false">'1 lentelė'!$D197</f>
        <v>Paslaugų ir asmenų aptarnavimo kokybės gerinimas Zarasų rajono savivaldybėje</v>
      </c>
      <c r="E198" s="63" t="s">
        <v>43</v>
      </c>
      <c r="F198" s="63" t="s">
        <v>1231</v>
      </c>
      <c r="G198" s="268" t="str">
        <f aca="false">'2 lentelė'!E197</f>
        <v>P.S.415</v>
      </c>
      <c r="H198" s="24" t="str">
        <f aca="false">'2 lentelė'!F197</f>
        <v>Viešojo valdymo institucijos, pagal veiksmų programą ESF lėšomis įgyvendinusios paslaugų ir (ar) aptarnavimo kokybei gerinti skirtas priemones</v>
      </c>
      <c r="I198" s="269" t="n">
        <f aca="false">'2 lentelė'!G197</f>
        <v>13</v>
      </c>
      <c r="J198" s="24" t="n">
        <v>13</v>
      </c>
      <c r="K198" s="208" t="n">
        <v>0</v>
      </c>
      <c r="L198" s="268" t="str">
        <f aca="false">'2 lentelė'!H197</f>
        <v>P.S.416</v>
      </c>
      <c r="M198" s="24" t="str">
        <f aca="false">'2 lentelė'!I197</f>
        <v>Viešojo valdymo institucijų darbuotojai, kurie dalyvavo pagal veiksmų programą ESF lėšomis vykdytose veiklose, skirtose stiprinti teikiamų paslaugų ir (ar) aptarnavimo kokybės gerinimu reikalingas kompetencijas</v>
      </c>
      <c r="N198" s="269" t="n">
        <f aca="false">'2 lentelė'!J197</f>
        <v>25</v>
      </c>
      <c r="O198" s="24" t="n">
        <v>25</v>
      </c>
      <c r="P198" s="208" t="n">
        <v>29</v>
      </c>
      <c r="Q198" s="209" t="str">
        <f aca="false">'2 lentelė'!$K195</f>
        <v>P.N.910</v>
      </c>
      <c r="R198" s="22" t="str">
        <f aca="false">'2 lentelė'!$L195</f>
        <v>Parengtos piliečių chartijos</v>
      </c>
      <c r="S198" s="22" t="n">
        <f aca="false">'2 lentelė'!$M195</f>
        <v>1</v>
      </c>
      <c r="T198" s="94" t="n">
        <v>1</v>
      </c>
      <c r="U198" s="249" t="n">
        <v>1</v>
      </c>
      <c r="V198" s="209"/>
      <c r="W198" s="22"/>
      <c r="X198" s="22"/>
      <c r="Y198" s="41"/>
      <c r="Z198" s="94"/>
      <c r="AA198" s="212"/>
      <c r="AB198" s="77"/>
      <c r="AC198" s="77"/>
      <c r="AD198" s="79"/>
      <c r="AE198" s="216"/>
      <c r="AF198" s="212"/>
      <c r="AG198" s="77"/>
      <c r="AH198" s="77"/>
      <c r="AI198" s="79"/>
      <c r="AJ198" s="216"/>
      <c r="AK198" s="26"/>
    </row>
    <row r="199" customFormat="false" ht="269.25" hidden="false" customHeight="true" outlineLevel="0" collapsed="false">
      <c r="B199" s="32" t="str">
        <f aca="false">'1 lentelė'!$B198</f>
        <v>3.2.5.1.4</v>
      </c>
      <c r="C199" s="32" t="str">
        <f aca="false">'1 lentelė'!$C198</f>
        <v>R099920-490000-3232</v>
      </c>
      <c r="D199" s="32" t="str">
        <f aca="false">'1 lentelė'!$D198</f>
        <v>Paslaugų ir asmenų aptarnavimo kokybės gerinimas Utenos rajono savivaldybėje, I etapas</v>
      </c>
      <c r="E199" s="63" t="s">
        <v>43</v>
      </c>
      <c r="F199" s="63" t="s">
        <v>1232</v>
      </c>
      <c r="G199" s="268" t="str">
        <f aca="false">'2 lentelė'!E198</f>
        <v>P.S.415</v>
      </c>
      <c r="H199" s="24" t="str">
        <f aca="false">'2 lentelė'!F198</f>
        <v>Viešojo valdymo institucijos, pagal veiksmų programą ESF lėšomis įgyvendinusios paslaugų ir (ar) aptarnavimo kokybei gerinti skirtas priemones</v>
      </c>
      <c r="I199" s="269" t="n">
        <f aca="false">'2 lentelė'!G198</f>
        <v>3</v>
      </c>
      <c r="J199" s="24" t="n">
        <v>3</v>
      </c>
      <c r="K199" s="208" t="n">
        <v>3</v>
      </c>
      <c r="L199" s="268" t="str">
        <f aca="false">'2 lentelė'!H198</f>
        <v>P.S.416</v>
      </c>
      <c r="M199" s="24" t="str">
        <f aca="false">'2 lentelė'!I198</f>
        <v>Viešojo valdymo institucijų darbuotojai, kurie dalyvavo pagal veiksmų programą  ESF lėšomis vykdytose veiklose, skirtose stiprinti teikiamų paslaugų ir (ar) aptarnavimo kokybės gerinimui reikalingas kompetencijas</v>
      </c>
      <c r="N199" s="269" t="n">
        <f aca="false">'2 lentelė'!J198</f>
        <v>15</v>
      </c>
      <c r="O199" s="24" t="n">
        <v>15</v>
      </c>
      <c r="P199" s="208" t="n">
        <v>19</v>
      </c>
      <c r="Q199" s="209"/>
      <c r="R199" s="22"/>
      <c r="S199" s="22"/>
      <c r="T199" s="41"/>
      <c r="U199" s="94"/>
      <c r="V199" s="209"/>
      <c r="W199" s="22"/>
      <c r="X199" s="22"/>
      <c r="Y199" s="41"/>
      <c r="Z199" s="290"/>
      <c r="AA199" s="212"/>
      <c r="AB199" s="77"/>
      <c r="AC199" s="77"/>
      <c r="AD199" s="79"/>
      <c r="AE199" s="216"/>
      <c r="AF199" s="212"/>
      <c r="AG199" s="77"/>
      <c r="AH199" s="77"/>
      <c r="AI199" s="79"/>
      <c r="AJ199" s="216"/>
      <c r="AK199" s="26"/>
    </row>
    <row r="200" customFormat="false" ht="268.5" hidden="false" customHeight="true" outlineLevel="0" collapsed="false">
      <c r="B200" s="32" t="str">
        <f aca="false">'1 lentelė'!$B199</f>
        <v> 3.2.5.1.5</v>
      </c>
      <c r="C200" s="32" t="str">
        <f aca="false">'1 lentelė'!$C199</f>
        <v>R099920-490000-3233</v>
      </c>
      <c r="D200" s="32" t="str">
        <f aca="false">'1 lentelė'!$D199</f>
        <v>Paslaugų ir asmenų aptarnavimo kokybės gerinimas Anykščių savivaldybėje</v>
      </c>
      <c r="E200" s="63" t="s">
        <v>43</v>
      </c>
      <c r="F200" s="63" t="s">
        <v>1235</v>
      </c>
      <c r="G200" s="268" t="str">
        <f aca="false">'2 lentelė'!E199</f>
        <v>P.S.415</v>
      </c>
      <c r="H200" s="24" t="str">
        <f aca="false">'2 lentelė'!F199</f>
        <v>Viešojo valdymo institucijos, pagal veiksmų programą ESF lėšomis įgyvendinusios paslaugų ir (ar) aptarnavimo kokybei gerinti skirtas priemones</v>
      </c>
      <c r="I200" s="269" t="n">
        <f aca="false">'2 lentelė'!G199</f>
        <v>2</v>
      </c>
      <c r="J200" s="24" t="n">
        <v>2</v>
      </c>
      <c r="K200" s="208" t="n">
        <v>0</v>
      </c>
      <c r="L200" s="268" t="str">
        <f aca="false">'2 lentelė'!H199</f>
        <v>P.S.416</v>
      </c>
      <c r="M200" s="24" t="str">
        <f aca="false">'2 lentelė'!I199</f>
        <v>Viešojo valdymo institucijų darbuotojai, kurie dalyvavo pagal veiksmų programą  ESF lėšomis vykdytose veiklose, skirtose stiprinti teikiamų paslaugų ir (ar) aptarnavimo kokybės gerinimui reikalingas kompetencijas</v>
      </c>
      <c r="N200" s="269" t="n">
        <f aca="false">'2 lentelė'!J199</f>
        <v>36</v>
      </c>
      <c r="O200" s="24" t="n">
        <v>36</v>
      </c>
      <c r="P200" s="208" t="n">
        <v>71</v>
      </c>
      <c r="Q200" s="209" t="str">
        <f aca="false">'2 lentelė'!$K197</f>
        <v>P.N.910</v>
      </c>
      <c r="R200" s="22" t="str">
        <f aca="false">'2 lentelė'!$L197</f>
        <v>Parengtos piliečių chartijos</v>
      </c>
      <c r="S200" s="22" t="n">
        <f aca="false">'2 lentelė'!$M197</f>
        <v>1</v>
      </c>
      <c r="T200" s="94" t="n">
        <v>1</v>
      </c>
      <c r="U200" s="249" t="n">
        <v>0</v>
      </c>
      <c r="V200" s="289"/>
      <c r="W200" s="291"/>
      <c r="X200" s="22"/>
      <c r="Y200" s="41"/>
      <c r="Z200" s="94"/>
      <c r="AA200" s="212"/>
      <c r="AB200" s="77"/>
      <c r="AC200" s="77"/>
      <c r="AD200" s="79"/>
      <c r="AE200" s="216"/>
      <c r="AF200" s="212"/>
      <c r="AG200" s="77"/>
      <c r="AH200" s="77"/>
      <c r="AI200" s="79"/>
      <c r="AJ200" s="216"/>
      <c r="AK200" s="26"/>
    </row>
    <row r="201" customFormat="false" ht="270.75" hidden="false" customHeight="true" outlineLevel="0" collapsed="false">
      <c r="B201" s="32" t="str">
        <f aca="false">'1 lentelė'!$B200</f>
        <v> 3.2.5.1.6</v>
      </c>
      <c r="C201" s="32" t="str">
        <f aca="false">'1 lentelė'!$C200</f>
        <v>R099920-490000-3234</v>
      </c>
      <c r="D201" s="32" t="str">
        <f aca="false">'1 lentelė'!$D200</f>
        <v>Paslaugų ir asmenų aptarnavimo kokybės gerinimas Ignalinos rajono savivaldybėje</v>
      </c>
      <c r="E201" s="63" t="s">
        <v>43</v>
      </c>
      <c r="F201" s="63" t="s">
        <v>1294</v>
      </c>
      <c r="G201" s="268" t="str">
        <f aca="false">'2 lentelė'!E200</f>
        <v>P.S.415</v>
      </c>
      <c r="H201" s="24" t="str">
        <f aca="false">'2 lentelė'!F200</f>
        <v>Viešojo valdymo institucijos, pagal veiksmų programą ESF lėšomis įgyvendinusios paslaugų ir (ar) aptarnavimo kokybei gerinti skirtas priemones</v>
      </c>
      <c r="I201" s="269" t="n">
        <f aca="false">'2 lentelė'!G200</f>
        <v>2</v>
      </c>
      <c r="J201" s="24" t="n">
        <v>2</v>
      </c>
      <c r="K201" s="208" t="n">
        <v>0</v>
      </c>
      <c r="L201" s="268" t="str">
        <f aca="false">'2 lentelė'!H200</f>
        <v>P.S.416</v>
      </c>
      <c r="M201" s="24" t="str">
        <f aca="false">'2 lentelė'!I200</f>
        <v>Viešojo valdymo institucijų darbuotojai, kurie dalyvavo pagal veiksmų programą  ESF lėšomis vykdytose veiklose, skirtose stiprinti teikiamų paslaugų ir (ar) aptarnavimo kokybės gerinimui reikalingas kompetencijas</v>
      </c>
      <c r="N201" s="269" t="n">
        <f aca="false">'2 lentelė'!J200</f>
        <v>85</v>
      </c>
      <c r="O201" s="24" t="n">
        <v>85</v>
      </c>
      <c r="P201" s="208" t="n">
        <v>94</v>
      </c>
      <c r="Q201" s="209" t="str">
        <f aca="false">'2 lentelė'!K200</f>
        <v>P.N.910</v>
      </c>
      <c r="R201" s="209" t="str">
        <f aca="false">'2 lentelė'!L200</f>
        <v>Parengtos piliečių chartijos</v>
      </c>
      <c r="S201" s="209" t="n">
        <f aca="false">'2 lentelė'!M200</f>
        <v>1</v>
      </c>
      <c r="T201" s="24" t="n">
        <v>1</v>
      </c>
      <c r="U201" s="208" t="n">
        <v>0</v>
      </c>
      <c r="V201" s="209"/>
      <c r="W201" s="22"/>
      <c r="X201" s="22"/>
      <c r="Y201" s="41"/>
      <c r="Z201" s="94"/>
      <c r="AA201" s="212"/>
      <c r="AB201" s="77"/>
      <c r="AC201" s="77"/>
      <c r="AD201" s="24"/>
      <c r="AE201" s="208"/>
      <c r="AF201" s="212"/>
      <c r="AG201" s="77"/>
      <c r="AH201" s="77"/>
      <c r="AI201" s="79"/>
      <c r="AJ201" s="216"/>
      <c r="AK201" s="26"/>
    </row>
    <row r="202" customFormat="false" ht="273" hidden="false" customHeight="true" outlineLevel="0" collapsed="false">
      <c r="B202" s="32" t="str">
        <f aca="false">'1 lentelė'!$B201</f>
        <v>3.2.5.1.8</v>
      </c>
      <c r="C202" s="32" t="str">
        <f aca="false">'1 lentelė'!$C201</f>
        <v>R099920-490000-3236</v>
      </c>
      <c r="D202" s="32" t="str">
        <f aca="false">'1 lentelė'!$D201</f>
        <v>Paslaugų ir asmenų aptarnavimo kokybės gerinimas Utenos rajono seniūnijose</v>
      </c>
      <c r="E202" s="63" t="s">
        <v>43</v>
      </c>
      <c r="F202" s="292" t="s">
        <v>43</v>
      </c>
      <c r="G202" s="268" t="str">
        <f aca="false">'2 lentelė'!E201</f>
        <v>P.S.415</v>
      </c>
      <c r="H202" s="24" t="str">
        <f aca="false">'2 lentelė'!F201</f>
        <v>Viešojo valdymo institucijos, pagal veiksmų programą ESF lėšomis įgyvendinusios paslaugų ir (ar) aptarnavimo kokybei gerinti skirtas priemones</v>
      </c>
      <c r="I202" s="269" t="n">
        <f aca="false">'2 lentelė'!G201</f>
        <v>10</v>
      </c>
      <c r="J202" s="24" t="n">
        <v>0</v>
      </c>
      <c r="K202" s="208" t="n">
        <v>0</v>
      </c>
      <c r="L202" s="268" t="str">
        <f aca="false">'2 lentelė'!H201</f>
        <v>P.S.416</v>
      </c>
      <c r="M202" s="24" t="str">
        <f aca="false">'2 lentelė'!I201</f>
        <v>Viešojo valdymo institucijų darbuotojai, kurie dalyvavo pagal veiksmų programą  ESF lėšomis vykdytose veiklose, skirtose stiprinti teikiamų paslaugų ir (ar) aptarnavimo kokybės gerinimui reikalingas kompetencijas</v>
      </c>
      <c r="N202" s="269" t="n">
        <f aca="false">'2 lentelė'!J201</f>
        <v>20</v>
      </c>
      <c r="O202" s="24" t="n">
        <v>0</v>
      </c>
      <c r="P202" s="208" t="n">
        <v>0</v>
      </c>
      <c r="Q202" s="209"/>
      <c r="R202" s="22"/>
      <c r="S202" s="22"/>
      <c r="T202" s="92"/>
      <c r="U202" s="247"/>
      <c r="V202" s="211"/>
      <c r="W202" s="34"/>
      <c r="X202" s="22"/>
      <c r="Y202" s="22"/>
      <c r="Z202" s="210"/>
      <c r="AA202" s="212"/>
      <c r="AB202" s="77"/>
      <c r="AC202" s="77"/>
      <c r="AD202" s="77"/>
      <c r="AE202" s="213"/>
      <c r="AF202" s="212"/>
      <c r="AG202" s="77"/>
      <c r="AH202" s="77"/>
      <c r="AI202" s="77"/>
      <c r="AJ202" s="213"/>
      <c r="AK202" s="1"/>
    </row>
    <row r="203" customFormat="false" ht="15" hidden="false" customHeight="false" outlineLevel="0" collapsed="false">
      <c r="B203" s="68"/>
      <c r="C203" s="68"/>
      <c r="D203" s="68"/>
      <c r="E203" s="68"/>
      <c r="F203" s="68"/>
      <c r="I203" s="293"/>
      <c r="J203" s="293"/>
      <c r="K203" s="293"/>
      <c r="L203" s="113"/>
      <c r="M203" s="113"/>
      <c r="N203" s="294"/>
      <c r="O203" s="294"/>
      <c r="P203" s="294"/>
      <c r="Q203" s="113"/>
      <c r="R203" s="113"/>
      <c r="S203" s="293"/>
      <c r="T203" s="293"/>
      <c r="U203" s="293"/>
      <c r="V203" s="293"/>
      <c r="W203" s="293"/>
      <c r="X203" s="293"/>
      <c r="Y203" s="293"/>
      <c r="Z203" s="293"/>
      <c r="AA203" s="293"/>
      <c r="AB203" s="293"/>
      <c r="AC203" s="293"/>
      <c r="AD203" s="293"/>
      <c r="AE203" s="293"/>
      <c r="AF203" s="293"/>
      <c r="AG203" s="293"/>
      <c r="AH203" s="293"/>
      <c r="AI203" s="293"/>
      <c r="AJ203" s="293"/>
    </row>
    <row r="204" customFormat="false" ht="15" hidden="false" customHeight="true" outlineLevel="0" collapsed="false">
      <c r="B204" s="295" t="s">
        <v>1057</v>
      </c>
      <c r="C204" s="295"/>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5"/>
      <c r="AA204" s="295"/>
      <c r="AB204" s="295"/>
      <c r="AC204" s="295"/>
      <c r="AD204" s="295"/>
      <c r="AE204" s="295"/>
      <c r="AF204" s="295"/>
      <c r="AG204" s="295"/>
      <c r="AH204" s="296"/>
      <c r="AI204" s="296"/>
    </row>
    <row r="208" customFormat="false" ht="15" hidden="false" customHeight="false" outlineLevel="0" collapsed="false">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s="140" customFormat="true" ht="15" hidden="false" customHeight="false" outlineLevel="0" collapsed="false">
      <c r="B209" s="297" t="s">
        <v>715</v>
      </c>
      <c r="C209" s="297"/>
      <c r="D209" s="297"/>
      <c r="E209" s="297"/>
      <c r="F209" s="297"/>
      <c r="G209" s="297"/>
      <c r="H209" s="297"/>
      <c r="I209" s="0"/>
      <c r="J209" s="0"/>
      <c r="K209" s="0"/>
      <c r="L209" s="0"/>
      <c r="M209" s="0"/>
      <c r="N209" s="0"/>
      <c r="O209" s="0"/>
      <c r="P209" s="0"/>
      <c r="Q209" s="0"/>
      <c r="R209" s="0"/>
      <c r="S209" s="0"/>
      <c r="T209" s="0"/>
      <c r="U209" s="0"/>
      <c r="V209" s="0"/>
      <c r="W209" s="0"/>
      <c r="X209" s="0"/>
      <c r="Y209" s="0"/>
      <c r="Z209" s="0"/>
      <c r="AA209" s="0"/>
      <c r="AB209" s="0"/>
      <c r="AC209" s="0"/>
      <c r="AD209" s="0"/>
      <c r="AE209" s="0"/>
      <c r="AF209" s="0"/>
      <c r="AG209" s="0"/>
      <c r="AH209" s="0"/>
      <c r="AI209" s="0"/>
      <c r="AJ209" s="0"/>
      <c r="AK209" s="298"/>
      <c r="AL209" s="298"/>
      <c r="AM209" s="298"/>
      <c r="AN209" s="298"/>
      <c r="AO209" s="298"/>
    </row>
    <row r="219" customFormat="false" ht="15" hidden="false" customHeight="false" outlineLevel="0" collapsed="false">
      <c r="K219" s="0" t="s">
        <v>306</v>
      </c>
    </row>
  </sheetData>
  <mergeCells count="7">
    <mergeCell ref="B7:B8"/>
    <mergeCell ref="C7:C8"/>
    <mergeCell ref="D7:D8"/>
    <mergeCell ref="E7:E8"/>
    <mergeCell ref="F7:F8"/>
    <mergeCell ref="G7:AJ7"/>
    <mergeCell ref="B204:AG20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true"/>
  </sheetPr>
  <dimension ref="B1:U56"/>
  <sheetViews>
    <sheetView showFormulas="false" showGridLines="true" showRowColHeaders="true" showZeros="true" rightToLeft="false" tabSelected="false" showOutlineSymbols="true" defaultGridColor="true" view="normal" topLeftCell="A10" colorId="64" zoomScale="120" zoomScaleNormal="120" zoomScalePageLayoutView="100" workbookViewId="0">
      <selection pane="topLeft" activeCell="B17" activeCellId="0" sqref="8:202"/>
    </sheetView>
  </sheetViews>
  <sheetFormatPr defaultColWidth="9.15625" defaultRowHeight="15" zeroHeight="false" outlineLevelRow="0" outlineLevelCol="0"/>
  <cols>
    <col collapsed="false" customWidth="true" hidden="false" outlineLevel="0" max="1" min="1" style="0" width="4.43"/>
    <col collapsed="false" customWidth="true" hidden="false" outlineLevel="0" max="2" min="2" style="0" width="94.42"/>
    <col collapsed="false" customWidth="true" hidden="false" outlineLevel="0" max="3" min="3" style="0" width="131.14"/>
    <col collapsed="false" customWidth="true" hidden="false" outlineLevel="0" max="4" min="4" style="0" width="11.57"/>
    <col collapsed="false" customWidth="true" hidden="false" outlineLevel="0" max="5" min="5" style="0" width="15.29"/>
    <col collapsed="false" customWidth="true" hidden="false" outlineLevel="0" max="6" min="6" style="0" width="10.58"/>
    <col collapsed="false" customWidth="true" hidden="false" outlineLevel="0" max="7" min="7" style="0" width="11.29"/>
    <col collapsed="false" customWidth="true" hidden="false" outlineLevel="0" max="8" min="8" style="0" width="10.58"/>
    <col collapsed="false" customWidth="true" hidden="false" outlineLevel="0" max="10" min="10" style="0" width="10.42"/>
    <col collapsed="false" customWidth="true" hidden="false" outlineLevel="0" max="11" min="11" style="0" width="10"/>
    <col collapsed="false" customWidth="true" hidden="false" outlineLevel="0" max="12" min="12" style="0" width="9.85"/>
    <col collapsed="false" customWidth="true" hidden="false" outlineLevel="0" max="13" min="13" style="0" width="10.58"/>
    <col collapsed="false" customWidth="true" hidden="false" outlineLevel="0" max="17" min="17" style="0" width="10.42"/>
    <col collapsed="false" customWidth="true" hidden="false" outlineLevel="0" max="18" min="18" style="0" width="10"/>
    <col collapsed="false" customWidth="true" hidden="false" outlineLevel="0" max="19" min="19" style="0" width="9.85"/>
    <col collapsed="false" customWidth="true" hidden="false" outlineLevel="0" max="20" min="20" style="0" width="10.58"/>
    <col collapsed="false" customWidth="true" hidden="false" outlineLevel="0" max="23" min="23" style="0" width="18.58"/>
  </cols>
  <sheetData>
    <row r="1" customFormat="false" ht="15.75" hidden="false" customHeight="true" outlineLevel="0" collapsed="false">
      <c r="C1" s="299" t="s">
        <v>1295</v>
      </c>
      <c r="N1" s="3"/>
      <c r="U1" s="3"/>
    </row>
    <row r="2" customFormat="false" ht="15.75" hidden="false" customHeight="false" outlineLevel="0" collapsed="false">
      <c r="C2" s="300" t="s">
        <v>1296</v>
      </c>
      <c r="N2" s="5"/>
      <c r="U2" s="5"/>
    </row>
    <row r="3" customFormat="false" ht="15.75" hidden="false" customHeight="false" outlineLevel="0" collapsed="false">
      <c r="C3" s="300" t="s">
        <v>1297</v>
      </c>
      <c r="N3" s="5"/>
      <c r="U3" s="5"/>
    </row>
    <row r="4" customFormat="false" ht="15.75" hidden="false" customHeight="false" outlineLevel="0" collapsed="false">
      <c r="C4" s="125"/>
      <c r="N4" s="5"/>
      <c r="U4" s="5"/>
    </row>
    <row r="5" customFormat="false" ht="15.75" hidden="false" customHeight="false" outlineLevel="0" collapsed="false">
      <c r="B5" s="301" t="s">
        <v>1298</v>
      </c>
      <c r="C5" s="301"/>
      <c r="D5" s="125"/>
      <c r="N5" s="5"/>
      <c r="U5" s="5"/>
    </row>
    <row r="6" customFormat="false" ht="15.75" hidden="false" customHeight="false" outlineLevel="0" collapsed="false">
      <c r="B6" s="302" t="s">
        <v>1299</v>
      </c>
      <c r="C6" s="302"/>
      <c r="E6" s="114"/>
      <c r="F6" s="114"/>
      <c r="G6" s="114"/>
      <c r="H6" s="114"/>
    </row>
    <row r="7" customFormat="false" ht="15.75" hidden="false" customHeight="false" outlineLevel="0" collapsed="false">
      <c r="B7" s="303" t="s">
        <v>1300</v>
      </c>
      <c r="C7" s="304" t="s">
        <v>1301</v>
      </c>
      <c r="D7" s="305"/>
    </row>
    <row r="8" customFormat="false" ht="15.75" hidden="false" customHeight="false" outlineLevel="0" collapsed="false">
      <c r="B8" s="306" t="s">
        <v>1302</v>
      </c>
      <c r="C8" s="306"/>
      <c r="D8" s="307"/>
    </row>
    <row r="9" customFormat="false" ht="36.75" hidden="false" customHeight="true" outlineLevel="0" collapsed="false">
      <c r="B9" s="308" t="s">
        <v>1303</v>
      </c>
      <c r="C9" s="309" t="s">
        <v>1304</v>
      </c>
      <c r="D9" s="68"/>
    </row>
    <row r="10" customFormat="false" ht="31.5" hidden="false" customHeight="false" outlineLevel="0" collapsed="false">
      <c r="B10" s="309" t="s">
        <v>1305</v>
      </c>
      <c r="C10" s="310" t="s">
        <v>1306</v>
      </c>
      <c r="D10" s="68"/>
    </row>
    <row r="11" customFormat="false" ht="79.5" hidden="true" customHeight="true" outlineLevel="0" collapsed="false">
      <c r="B11" s="310" t="s">
        <v>1307</v>
      </c>
      <c r="C11" s="310" t="s">
        <v>1308</v>
      </c>
      <c r="D11" s="68"/>
    </row>
    <row r="12" customFormat="false" ht="31.5" hidden="false" customHeight="false" outlineLevel="0" collapsed="false">
      <c r="B12" s="310" t="s">
        <v>1309</v>
      </c>
      <c r="C12" s="310" t="s">
        <v>1310</v>
      </c>
      <c r="D12" s="68"/>
      <c r="E12" s="58" t="n">
        <f aca="false">18+21+24+17+23</f>
        <v>103</v>
      </c>
    </row>
    <row r="13" customFormat="false" ht="31.5" hidden="false" customHeight="false" outlineLevel="0" collapsed="false">
      <c r="B13" s="310" t="s">
        <v>1311</v>
      </c>
      <c r="C13" s="310" t="s">
        <v>1312</v>
      </c>
      <c r="D13" s="68"/>
    </row>
    <row r="14" customFormat="false" ht="82.5" hidden="false" customHeight="true" outlineLevel="0" collapsed="false">
      <c r="B14" s="310" t="s">
        <v>1313</v>
      </c>
      <c r="C14" s="310" t="s">
        <v>1314</v>
      </c>
      <c r="D14" s="68"/>
    </row>
    <row r="15" customFormat="false" ht="15.75" hidden="false" customHeight="false" outlineLevel="0" collapsed="false">
      <c r="B15" s="306" t="s">
        <v>1315</v>
      </c>
      <c r="C15" s="306"/>
      <c r="D15" s="307"/>
    </row>
    <row r="16" customFormat="false" ht="50.25" hidden="false" customHeight="true" outlineLevel="0" collapsed="false">
      <c r="B16" s="310" t="s">
        <v>1316</v>
      </c>
      <c r="C16" s="310" t="s">
        <v>1317</v>
      </c>
      <c r="D16" s="311" t="n">
        <f aca="false">901.5/688.5</f>
        <v>1.30936819172113</v>
      </c>
      <c r="E16" s="58" t="s">
        <v>1318</v>
      </c>
      <c r="F16" s="58" t="s">
        <v>1319</v>
      </c>
      <c r="G16" s="58" t="s">
        <v>1320</v>
      </c>
      <c r="H16" s="58" t="s">
        <v>1321</v>
      </c>
      <c r="I16" s="312" t="s">
        <v>1322</v>
      </c>
      <c r="J16" s="312" t="s">
        <v>1323</v>
      </c>
      <c r="K16" s="312" t="s">
        <v>1324</v>
      </c>
      <c r="L16" s="58"/>
    </row>
    <row r="17" customFormat="false" ht="82.5" hidden="false" customHeight="true" outlineLevel="0" collapsed="false">
      <c r="B17" s="310" t="s">
        <v>1325</v>
      </c>
      <c r="C17" s="310" t="s">
        <v>1326</v>
      </c>
      <c r="D17" s="68"/>
      <c r="E17" s="313" t="n">
        <f aca="false">11.7/8.4*100</f>
        <v>139.285714285714</v>
      </c>
    </row>
    <row r="18" customFormat="false" ht="63" hidden="false" customHeight="false" outlineLevel="0" collapsed="false">
      <c r="B18" s="310" t="s">
        <v>1327</v>
      </c>
      <c r="C18" s="310" t="s">
        <v>1328</v>
      </c>
      <c r="D18" s="311" t="n">
        <f aca="false">E18/6</f>
        <v>4.53166666666667</v>
      </c>
      <c r="E18" s="58" t="n">
        <f aca="false">5.13+6.9+3.19+1.71+6.55+3.71</f>
        <v>27.19</v>
      </c>
      <c r="F18" s="60" t="n">
        <f aca="false">G18/6</f>
        <v>7.33333333333333</v>
      </c>
      <c r="G18" s="58" t="n">
        <f aca="false">9+10.2+5.3+3.6+9.2+6.7</f>
        <v>44</v>
      </c>
      <c r="H18" s="58" t="n">
        <f aca="false">1211+1026+556+638+1001+682</f>
        <v>5114</v>
      </c>
      <c r="I18" s="58" t="n">
        <f aca="false">H18/6</f>
        <v>852.333333333333</v>
      </c>
      <c r="J18" s="58" t="n">
        <f aca="false">K18/6</f>
        <v>1612</v>
      </c>
      <c r="K18" s="58" t="n">
        <f aca="false">2429+1745+1037+1494+1585+1382</f>
        <v>9672</v>
      </c>
      <c r="L18" s="1"/>
    </row>
    <row r="19" customFormat="false" ht="31.5" hidden="false" customHeight="true" outlineLevel="0" collapsed="false">
      <c r="B19" s="310" t="s">
        <v>1329</v>
      </c>
      <c r="C19" s="310" t="s">
        <v>1330</v>
      </c>
      <c r="D19" s="311" t="n">
        <f aca="false">E19/124965*100</f>
        <v>0</v>
      </c>
      <c r="E19" s="58"/>
    </row>
    <row r="20" customFormat="false" ht="34.5" hidden="false" customHeight="true" outlineLevel="0" collapsed="false">
      <c r="B20" s="310" t="s">
        <v>1331</v>
      </c>
      <c r="C20" s="310" t="s">
        <v>1332</v>
      </c>
      <c r="D20" s="68"/>
    </row>
    <row r="21" customFormat="false" ht="48.75" hidden="false" customHeight="true" outlineLevel="0" collapsed="false">
      <c r="B21" s="310" t="s">
        <v>1333</v>
      </c>
      <c r="C21" s="310" t="s">
        <v>1334</v>
      </c>
      <c r="D21" s="68"/>
    </row>
    <row r="22" customFormat="false" ht="31.5" hidden="false" customHeight="false" outlineLevel="0" collapsed="false">
      <c r="B22" s="310" t="s">
        <v>1335</v>
      </c>
      <c r="C22" s="310" t="s">
        <v>1336</v>
      </c>
      <c r="D22" s="68"/>
    </row>
    <row r="23" customFormat="false" ht="33.75" hidden="false" customHeight="true" outlineLevel="0" collapsed="false">
      <c r="B23" s="310" t="s">
        <v>1337</v>
      </c>
      <c r="C23" s="310" t="s">
        <v>1338</v>
      </c>
      <c r="D23" s="68"/>
    </row>
    <row r="24" customFormat="false" ht="31.5" hidden="false" customHeight="false" outlineLevel="0" collapsed="false">
      <c r="B24" s="309" t="s">
        <v>1339</v>
      </c>
      <c r="C24" s="310" t="s">
        <v>1340</v>
      </c>
      <c r="D24" s="68"/>
    </row>
    <row r="25" customFormat="false" ht="31.5" hidden="false" customHeight="false" outlineLevel="0" collapsed="false">
      <c r="B25" s="310" t="s">
        <v>1341</v>
      </c>
      <c r="C25" s="310" t="s">
        <v>1342</v>
      </c>
      <c r="D25" s="68"/>
    </row>
    <row r="26" customFormat="false" ht="47.25" hidden="false" customHeight="true" outlineLevel="0" collapsed="false">
      <c r="B26" s="310" t="s">
        <v>1343</v>
      </c>
      <c r="C26" s="310" t="s">
        <v>1344</v>
      </c>
      <c r="D26" s="68"/>
    </row>
    <row r="27" customFormat="false" ht="63" hidden="false" customHeight="false" outlineLevel="0" collapsed="false">
      <c r="B27" s="310" t="s">
        <v>1345</v>
      </c>
      <c r="C27" s="310" t="s">
        <v>1346</v>
      </c>
      <c r="D27" s="68"/>
    </row>
    <row r="28" customFormat="false" ht="31.5" hidden="false" customHeight="false" outlineLevel="0" collapsed="false">
      <c r="B28" s="309" t="s">
        <v>1347</v>
      </c>
      <c r="C28" s="310" t="s">
        <v>1348</v>
      </c>
      <c r="D28" s="68"/>
      <c r="E28" s="60" t="n">
        <f aca="false">616/6206*100</f>
        <v>9.92587818240413</v>
      </c>
      <c r="F28" s="60" t="n">
        <f aca="false">3512/6206*100</f>
        <v>56.5903963905897</v>
      </c>
      <c r="G28" s="60" t="n">
        <f aca="false">2078/6206*100</f>
        <v>33.4837254270061</v>
      </c>
      <c r="H28" s="58"/>
      <c r="I28" s="58"/>
      <c r="J28" s="58"/>
      <c r="K28" s="60" t="n">
        <f aca="false">E28+F28+G28</f>
        <v>100</v>
      </c>
    </row>
    <row r="29" customFormat="false" ht="47.25" hidden="false" customHeight="false" outlineLevel="0" collapsed="false">
      <c r="B29" s="309" t="s">
        <v>1349</v>
      </c>
      <c r="C29" s="310" t="s">
        <v>1350</v>
      </c>
      <c r="D29" s="68"/>
    </row>
    <row r="30" customFormat="false" ht="83.25" hidden="false" customHeight="true" outlineLevel="0" collapsed="false">
      <c r="B30" s="310" t="s">
        <v>1351</v>
      </c>
      <c r="C30" s="310" t="s">
        <v>1352</v>
      </c>
      <c r="D30" s="68"/>
    </row>
    <row r="31" customFormat="false" ht="273.75" hidden="false" customHeight="true" outlineLevel="0" collapsed="false">
      <c r="B31" s="310" t="s">
        <v>1353</v>
      </c>
      <c r="C31" s="314" t="s">
        <v>1354</v>
      </c>
      <c r="D31" s="68"/>
    </row>
    <row r="32" customFormat="false" ht="238.5" hidden="false" customHeight="true" outlineLevel="0" collapsed="false">
      <c r="B32" s="310" t="s">
        <v>1355</v>
      </c>
      <c r="C32" s="314" t="s">
        <v>1356</v>
      </c>
      <c r="D32" s="68"/>
    </row>
    <row r="33" customFormat="false" ht="83.25" hidden="false" customHeight="true" outlineLevel="0" collapsed="false">
      <c r="B33" s="310" t="s">
        <v>1357</v>
      </c>
      <c r="C33" s="314" t="s">
        <v>1358</v>
      </c>
      <c r="D33" s="68"/>
    </row>
    <row r="34" customFormat="false" ht="21" hidden="false" customHeight="true" outlineLevel="0" collapsed="false">
      <c r="B34" s="310" t="s">
        <v>1359</v>
      </c>
      <c r="C34" s="314" t="s">
        <v>1360</v>
      </c>
      <c r="D34" s="68"/>
    </row>
    <row r="35" customFormat="false" ht="31.5" hidden="false" customHeight="false" outlineLevel="0" collapsed="false">
      <c r="B35" s="310" t="s">
        <v>1361</v>
      </c>
      <c r="C35" s="314" t="s">
        <v>1362</v>
      </c>
      <c r="D35" s="68"/>
    </row>
    <row r="36" customFormat="false" ht="15.75" hidden="true" customHeight="false" outlineLevel="0" collapsed="false">
      <c r="B36" s="309" t="s">
        <v>1363</v>
      </c>
      <c r="C36" s="315"/>
      <c r="D36" s="68"/>
    </row>
    <row r="37" customFormat="false" ht="31.5" hidden="false" customHeight="false" outlineLevel="0" collapsed="false">
      <c r="B37" s="310" t="s">
        <v>1364</v>
      </c>
      <c r="C37" s="310" t="s">
        <v>1365</v>
      </c>
      <c r="D37" s="68"/>
    </row>
    <row r="38" customFormat="false" ht="15.75" hidden="false" customHeight="false" outlineLevel="0" collapsed="false">
      <c r="B38" s="309" t="s">
        <v>1366</v>
      </c>
      <c r="C38" s="310" t="s">
        <v>1367</v>
      </c>
      <c r="D38" s="68"/>
    </row>
    <row r="39" customFormat="false" ht="96" hidden="false" customHeight="true" outlineLevel="0" collapsed="false">
      <c r="B39" s="310" t="s">
        <v>1368</v>
      </c>
      <c r="C39" s="310" t="s">
        <v>1369</v>
      </c>
      <c r="D39" s="68"/>
    </row>
    <row r="40" customFormat="false" ht="31.5" hidden="false" customHeight="false" outlineLevel="0" collapsed="false">
      <c r="B40" s="309" t="s">
        <v>1370</v>
      </c>
      <c r="C40" s="310" t="s">
        <v>1371</v>
      </c>
      <c r="D40" s="68"/>
    </row>
    <row r="41" customFormat="false" ht="31.5" hidden="false" customHeight="false" outlineLevel="0" collapsed="false">
      <c r="B41" s="310" t="s">
        <v>1372</v>
      </c>
      <c r="C41" s="310" t="s">
        <v>1373</v>
      </c>
      <c r="D41" s="68"/>
    </row>
    <row r="42" customFormat="false" ht="15.75" hidden="false" customHeight="false" outlineLevel="0" collapsed="false">
      <c r="B42" s="310" t="s">
        <v>1374</v>
      </c>
      <c r="C42" s="310" t="s">
        <v>1375</v>
      </c>
      <c r="D42" s="68"/>
    </row>
    <row r="43" customFormat="false" ht="49.5" hidden="false" customHeight="true" outlineLevel="0" collapsed="false">
      <c r="B43" s="310" t="s">
        <v>1376</v>
      </c>
      <c r="C43" s="310" t="s">
        <v>1377</v>
      </c>
      <c r="D43" s="68"/>
    </row>
    <row r="44" customFormat="false" ht="21" hidden="false" customHeight="true" outlineLevel="0" collapsed="false">
      <c r="B44" s="310" t="s">
        <v>1378</v>
      </c>
      <c r="C44" s="310" t="s">
        <v>1379</v>
      </c>
      <c r="D44" s="68"/>
    </row>
    <row r="45" customFormat="false" ht="31.5" hidden="false" customHeight="false" outlineLevel="0" collapsed="false">
      <c r="B45" s="309" t="s">
        <v>1380</v>
      </c>
      <c r="C45" s="309" t="s">
        <v>1381</v>
      </c>
      <c r="D45" s="68"/>
      <c r="E45" s="54"/>
    </row>
    <row r="46" customFormat="false" ht="15.75" hidden="false" customHeight="false" outlineLevel="0" collapsed="false">
      <c r="B46" s="306" t="s">
        <v>1382</v>
      </c>
      <c r="C46" s="306"/>
      <c r="D46" s="307"/>
    </row>
    <row r="47" customFormat="false" ht="15.75" hidden="false" customHeight="false" outlineLevel="0" collapsed="false">
      <c r="B47" s="309"/>
      <c r="C47" s="309" t="s">
        <v>1383</v>
      </c>
      <c r="D47" s="68"/>
    </row>
    <row r="48" customFormat="false" ht="15.75" hidden="false" customHeight="false" outlineLevel="0" collapsed="false">
      <c r="B48" s="306" t="s">
        <v>1384</v>
      </c>
      <c r="C48" s="306"/>
      <c r="D48" s="307"/>
    </row>
    <row r="49" s="316" customFormat="true" ht="96.75" hidden="false" customHeight="true" outlineLevel="0" collapsed="false">
      <c r="B49" s="310" t="s">
        <v>1385</v>
      </c>
      <c r="C49" s="310" t="s">
        <v>1386</v>
      </c>
      <c r="D49" s="317"/>
    </row>
    <row r="50" customFormat="false" ht="31.5" hidden="false" customHeight="false" outlineLevel="0" collapsed="false">
      <c r="B50" s="310" t="s">
        <v>1387</v>
      </c>
      <c r="C50" s="309" t="s">
        <v>1388</v>
      </c>
      <c r="D50" s="68"/>
    </row>
    <row r="51" customFormat="false" ht="57" hidden="false" customHeight="true" outlineLevel="0" collapsed="false">
      <c r="B51" s="310" t="s">
        <v>1389</v>
      </c>
      <c r="C51" s="310" t="s">
        <v>1390</v>
      </c>
      <c r="D51" s="68"/>
    </row>
    <row r="52" customFormat="false" ht="31.5" hidden="false" customHeight="false" outlineLevel="0" collapsed="false">
      <c r="B52" s="309" t="s">
        <v>1391</v>
      </c>
      <c r="C52" s="310" t="s">
        <v>1392</v>
      </c>
      <c r="D52" s="68"/>
    </row>
    <row r="53" customFormat="false" ht="15.75" hidden="true" customHeight="false" outlineLevel="0" collapsed="false">
      <c r="B53" s="309" t="s">
        <v>1393</v>
      </c>
      <c r="C53" s="315"/>
      <c r="D53" s="68"/>
    </row>
    <row r="54" customFormat="false" ht="31.5" hidden="true" customHeight="false" outlineLevel="0" collapsed="false">
      <c r="B54" s="309" t="s">
        <v>1394</v>
      </c>
      <c r="C54" s="315"/>
      <c r="D54" s="68"/>
    </row>
    <row r="55" customFormat="false" ht="15.75" hidden="false" customHeight="true" outlineLevel="0" collapsed="false">
      <c r="B55" s="318" t="s">
        <v>1395</v>
      </c>
      <c r="C55" s="318"/>
      <c r="D55" s="296"/>
    </row>
    <row r="56" customFormat="false" ht="15.75" hidden="false" customHeight="false" outlineLevel="0" collapsed="false">
      <c r="B56" s="319"/>
      <c r="C56" s="319"/>
    </row>
  </sheetData>
  <mergeCells count="7">
    <mergeCell ref="B5:C5"/>
    <mergeCell ref="B6:C6"/>
    <mergeCell ref="B8:C8"/>
    <mergeCell ref="B15:C15"/>
    <mergeCell ref="B46:C46"/>
    <mergeCell ref="B48:C48"/>
    <mergeCell ref="B55:C5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B1:AH1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126" activeCellId="0" sqref="8:202"/>
    </sheetView>
  </sheetViews>
  <sheetFormatPr defaultColWidth="9.15625" defaultRowHeight="15" zeroHeight="false" outlineLevelRow="0" outlineLevelCol="0"/>
  <cols>
    <col collapsed="false" customWidth="true" hidden="false" outlineLevel="0" max="1" min="1" style="0" width="4.43"/>
    <col collapsed="false" customWidth="true" hidden="false" outlineLevel="0" max="3" min="2" style="0" width="12.29"/>
    <col collapsed="false" customWidth="true" hidden="false" outlineLevel="0" max="4" min="4" style="0" width="11.29"/>
    <col collapsed="false" customWidth="true" hidden="false" outlineLevel="0" max="10" min="5" style="0" width="11.71"/>
    <col collapsed="false" customWidth="true" hidden="false" outlineLevel="0" max="11" min="11" style="0" width="10.71"/>
    <col collapsed="false" customWidth="true" hidden="false" outlineLevel="0" max="12" min="12" style="0" width="11.42"/>
    <col collapsed="false" customWidth="true" hidden="false" outlineLevel="0" max="13" min="13" style="0" width="11.99"/>
    <col collapsed="false" customWidth="true" hidden="false" outlineLevel="0" max="14" min="14" style="0" width="12.29"/>
    <col collapsed="false" customWidth="true" hidden="false" outlineLevel="0" max="17" min="17" style="0" width="13.14"/>
  </cols>
  <sheetData>
    <row r="1" customFormat="false" ht="15.75" hidden="false" customHeight="false" outlineLevel="0" collapsed="false">
      <c r="B1" s="1"/>
      <c r="C1" s="1"/>
      <c r="D1" s="1"/>
      <c r="E1" s="2"/>
      <c r="F1" s="2"/>
      <c r="G1" s="2"/>
      <c r="H1" s="2"/>
      <c r="I1" s="2"/>
      <c r="J1" s="2"/>
      <c r="L1" s="125" t="s">
        <v>1005</v>
      </c>
    </row>
    <row r="2" customFormat="false" ht="15.75" hidden="false" customHeight="false" outlineLevel="0" collapsed="false">
      <c r="B2" s="1"/>
      <c r="C2" s="1"/>
      <c r="D2" s="1"/>
      <c r="E2" s="4"/>
      <c r="F2" s="4"/>
      <c r="G2" s="4"/>
      <c r="H2" s="4"/>
      <c r="I2" s="4"/>
      <c r="J2" s="4"/>
      <c r="L2" s="125" t="s">
        <v>1</v>
      </c>
    </row>
    <row r="3" customFormat="false" ht="15.75" hidden="false" customHeight="false" outlineLevel="0" collapsed="false">
      <c r="B3" s="1"/>
      <c r="C3" s="1"/>
      <c r="D3" s="1"/>
      <c r="E3" s="4"/>
      <c r="F3" s="4"/>
      <c r="G3" s="4"/>
      <c r="H3" s="4"/>
      <c r="I3" s="4"/>
      <c r="J3" s="4"/>
      <c r="L3" s="125" t="s">
        <v>1396</v>
      </c>
    </row>
    <row r="4" customFormat="false" ht="15.75" hidden="false" customHeight="false" outlineLevel="0" collapsed="false">
      <c r="B4" s="1"/>
      <c r="C4" s="1"/>
      <c r="D4" s="1"/>
      <c r="E4" s="4"/>
      <c r="F4" s="4"/>
      <c r="G4" s="4"/>
      <c r="H4" s="4"/>
      <c r="I4" s="4"/>
      <c r="J4" s="4"/>
      <c r="L4" s="125"/>
    </row>
    <row r="5" customFormat="false" ht="15.75" hidden="false" customHeight="false" outlineLevel="0" collapsed="false">
      <c r="B5" s="183" t="s">
        <v>1298</v>
      </c>
      <c r="C5" s="183"/>
      <c r="D5" s="1"/>
      <c r="E5" s="4"/>
      <c r="F5" s="4"/>
      <c r="G5" s="4"/>
      <c r="H5" s="4"/>
      <c r="I5" s="4"/>
      <c r="J5" s="4"/>
    </row>
    <row r="6" customFormat="false" ht="15.75" hidden="false" customHeight="true" outlineLevel="0" collapsed="false">
      <c r="B6" s="7" t="s">
        <v>1397</v>
      </c>
      <c r="C6" s="7"/>
      <c r="D6" s="1"/>
      <c r="E6" s="1"/>
      <c r="F6" s="1"/>
      <c r="G6" s="1"/>
      <c r="H6" s="1"/>
      <c r="I6" s="1"/>
      <c r="J6" s="1"/>
    </row>
    <row r="7" customFormat="false" ht="25.5" hidden="false" customHeight="true" outlineLevel="0" collapsed="false">
      <c r="B7" s="73" t="s">
        <v>1398</v>
      </c>
      <c r="C7" s="73" t="s">
        <v>1399</v>
      </c>
      <c r="D7" s="73" t="s">
        <v>1400</v>
      </c>
      <c r="E7" s="73"/>
      <c r="F7" s="73"/>
      <c r="G7" s="73"/>
      <c r="H7" s="320" t="s">
        <v>1401</v>
      </c>
      <c r="I7" s="320"/>
      <c r="J7" s="320"/>
      <c r="K7" s="73" t="s">
        <v>1402</v>
      </c>
      <c r="L7" s="73"/>
      <c r="M7" s="73"/>
      <c r="N7" s="8" t="s">
        <v>1011</v>
      </c>
      <c r="O7" s="321"/>
      <c r="P7" s="321"/>
      <c r="Q7" s="321"/>
      <c r="R7" s="321"/>
      <c r="S7" s="321"/>
      <c r="T7" s="321"/>
      <c r="U7" s="321"/>
      <c r="V7" s="321"/>
    </row>
    <row r="8" customFormat="false" ht="111.75" hidden="false" customHeight="true" outlineLevel="0" collapsed="false">
      <c r="B8" s="73"/>
      <c r="C8" s="73"/>
      <c r="D8" s="322" t="s">
        <v>1403</v>
      </c>
      <c r="E8" s="322" t="s">
        <v>1404</v>
      </c>
      <c r="F8" s="322" t="s">
        <v>1405</v>
      </c>
      <c r="G8" s="322" t="s">
        <v>1406</v>
      </c>
      <c r="H8" s="322" t="s">
        <v>22</v>
      </c>
      <c r="I8" s="322" t="s">
        <v>1407</v>
      </c>
      <c r="J8" s="322" t="s">
        <v>1408</v>
      </c>
      <c r="K8" s="322" t="s">
        <v>22</v>
      </c>
      <c r="L8" s="322" t="s">
        <v>1409</v>
      </c>
      <c r="M8" s="322" t="s">
        <v>1017</v>
      </c>
      <c r="N8" s="8"/>
      <c r="O8" s="321"/>
      <c r="P8" s="321"/>
      <c r="Q8" s="323" t="n">
        <f aca="false">56/3*2</f>
        <v>37.3333333333333</v>
      </c>
      <c r="R8" s="321"/>
      <c r="S8" s="321"/>
      <c r="T8" s="321"/>
      <c r="U8" s="321"/>
      <c r="V8" s="321"/>
    </row>
    <row r="9" customFormat="false" ht="63.75" hidden="false" customHeight="true" outlineLevel="0" collapsed="false">
      <c r="B9" s="324" t="s">
        <v>26</v>
      </c>
      <c r="C9" s="324" t="s">
        <v>1410</v>
      </c>
      <c r="D9" s="325"/>
      <c r="E9" s="325"/>
      <c r="F9" s="325"/>
      <c r="G9" s="325"/>
      <c r="H9" s="325"/>
      <c r="I9" s="325"/>
      <c r="J9" s="325"/>
      <c r="K9" s="325"/>
      <c r="L9" s="325"/>
      <c r="M9" s="325"/>
      <c r="N9" s="152"/>
      <c r="O9" s="68"/>
      <c r="P9" s="68"/>
      <c r="Q9" s="68"/>
      <c r="R9" s="68"/>
      <c r="S9" s="68"/>
      <c r="T9" s="68"/>
      <c r="U9" s="68"/>
      <c r="V9" s="68"/>
    </row>
    <row r="10" customFormat="false" ht="207.75" hidden="false" customHeight="true" outlineLevel="0" collapsed="false">
      <c r="B10" s="326" t="s">
        <v>1411</v>
      </c>
      <c r="C10" s="326" t="s">
        <v>29</v>
      </c>
      <c r="D10" s="327"/>
      <c r="E10" s="327"/>
      <c r="F10" s="327"/>
      <c r="G10" s="327"/>
      <c r="H10" s="327"/>
      <c r="I10" s="327"/>
      <c r="J10" s="327"/>
      <c r="K10" s="327"/>
      <c r="L10" s="327"/>
      <c r="M10" s="327"/>
      <c r="N10" s="152"/>
      <c r="O10" s="68"/>
      <c r="P10" s="68"/>
      <c r="Q10" s="68"/>
      <c r="R10" s="68"/>
      <c r="S10" s="68"/>
      <c r="T10" s="68"/>
      <c r="U10" s="68"/>
      <c r="V10" s="68"/>
    </row>
    <row r="11" customFormat="false" ht="75.75" hidden="false" customHeight="true" outlineLevel="0" collapsed="false">
      <c r="B11" s="327"/>
      <c r="C11" s="327"/>
      <c r="D11" s="328"/>
      <c r="E11" s="328" t="s">
        <v>1412</v>
      </c>
      <c r="F11" s="63" t="n">
        <v>76</v>
      </c>
      <c r="G11" s="329" t="n">
        <v>57.3</v>
      </c>
      <c r="H11" s="327"/>
      <c r="I11" s="327"/>
      <c r="J11" s="327"/>
      <c r="K11" s="327"/>
      <c r="L11" s="327"/>
      <c r="M11" s="327"/>
      <c r="N11" s="152"/>
      <c r="O11" s="68"/>
      <c r="P11" s="68"/>
      <c r="Q11" s="147" t="s">
        <v>1413</v>
      </c>
      <c r="R11" s="68"/>
      <c r="S11" s="68"/>
      <c r="T11" s="68"/>
      <c r="U11" s="68"/>
      <c r="V11" s="68"/>
    </row>
    <row r="12" customFormat="false" ht="120.75" hidden="false" customHeight="true" outlineLevel="0" collapsed="false">
      <c r="B12" s="326" t="s">
        <v>1414</v>
      </c>
      <c r="C12" s="330" t="s">
        <v>1415</v>
      </c>
      <c r="D12" s="331"/>
      <c r="E12" s="331"/>
      <c r="F12" s="332"/>
      <c r="G12" s="332"/>
      <c r="H12" s="332"/>
      <c r="I12" s="333"/>
      <c r="J12" s="334"/>
      <c r="K12" s="334"/>
      <c r="L12" s="334"/>
      <c r="M12" s="334"/>
      <c r="N12" s="152"/>
      <c r="O12" s="68"/>
      <c r="P12" s="68"/>
      <c r="Q12" s="68"/>
      <c r="R12" s="68"/>
      <c r="S12" s="68"/>
      <c r="T12" s="68"/>
      <c r="U12" s="68"/>
      <c r="V12" s="68"/>
    </row>
    <row r="13" customFormat="false" ht="105" hidden="false" customHeight="true" outlineLevel="0" collapsed="false">
      <c r="B13" s="327"/>
      <c r="C13" s="333"/>
      <c r="D13" s="335"/>
      <c r="E13" s="335" t="s">
        <v>1416</v>
      </c>
      <c r="F13" s="336" t="n">
        <v>105</v>
      </c>
      <c r="G13" s="337" t="n">
        <v>93.65</v>
      </c>
      <c r="H13" s="332"/>
      <c r="I13" s="333"/>
      <c r="J13" s="334"/>
      <c r="K13" s="334"/>
      <c r="L13" s="334"/>
      <c r="M13" s="334"/>
      <c r="N13" s="152"/>
      <c r="O13" s="68"/>
      <c r="P13" s="68"/>
      <c r="Q13" s="338" t="s">
        <v>1417</v>
      </c>
      <c r="R13" s="338" t="s">
        <v>1418</v>
      </c>
      <c r="S13" s="311" t="n">
        <f aca="false">54.6/58.3*100</f>
        <v>93.6535162950257</v>
      </c>
      <c r="T13" s="339"/>
      <c r="U13" s="68"/>
      <c r="V13" s="68"/>
    </row>
    <row r="14" customFormat="false" ht="58.5" hidden="false" customHeight="true" outlineLevel="0" collapsed="false">
      <c r="B14" s="37" t="s">
        <v>32</v>
      </c>
      <c r="C14" s="37" t="s">
        <v>33</v>
      </c>
      <c r="D14" s="331"/>
      <c r="E14" s="331"/>
      <c r="F14" s="332"/>
      <c r="G14" s="332"/>
      <c r="H14" s="340" t="n">
        <f aca="false">4_priedo_1!H12</f>
        <v>12661458.24</v>
      </c>
      <c r="I14" s="341" t="n">
        <f aca="false">4_priedo_1!I12+4_priedo_1!J12</f>
        <v>10257443.78</v>
      </c>
      <c r="J14" s="342" t="n">
        <f aca="false">4_priedo_1!K12</f>
        <v>2404014.46</v>
      </c>
      <c r="K14" s="342" t="n">
        <f aca="false">4_priedo_1!P12</f>
        <v>6148188.33</v>
      </c>
      <c r="L14" s="342" t="n">
        <f aca="false">4_priedo_1!Q12+4_priedo_1!R12</f>
        <v>5076662.96</v>
      </c>
      <c r="M14" s="342" t="n">
        <f aca="false">4_priedo_1!S12</f>
        <v>1071525.37</v>
      </c>
      <c r="N14" s="152"/>
      <c r="O14" s="68"/>
      <c r="P14" s="68" t="s">
        <v>1419</v>
      </c>
      <c r="Q14" s="68"/>
      <c r="R14" s="68"/>
      <c r="S14" s="68"/>
      <c r="T14" s="68"/>
      <c r="U14" s="68"/>
      <c r="V14" s="68"/>
    </row>
    <row r="15" customFormat="false" ht="66" hidden="false" customHeight="true" outlineLevel="0" collapsed="false">
      <c r="B15" s="115"/>
      <c r="C15" s="343"/>
      <c r="D15" s="24" t="s">
        <v>738</v>
      </c>
      <c r="E15" s="24" t="s">
        <v>739</v>
      </c>
      <c r="F15" s="340" t="n">
        <f aca="false">SUM(4_priedo_2!I13:I26)</f>
        <v>717206.9</v>
      </c>
      <c r="G15" s="340" t="n">
        <f aca="false">SUM(4_priedo_2!K13:K26)</f>
        <v>266477</v>
      </c>
      <c r="H15" s="332"/>
      <c r="I15" s="333"/>
      <c r="J15" s="334"/>
      <c r="K15" s="334"/>
      <c r="L15" s="334"/>
      <c r="M15" s="334"/>
      <c r="N15" s="152"/>
      <c r="O15" s="68"/>
      <c r="P15" s="68"/>
      <c r="Q15" s="68"/>
      <c r="R15" s="68"/>
      <c r="S15" s="68"/>
      <c r="T15" s="68"/>
      <c r="U15" s="68"/>
      <c r="V15" s="68"/>
    </row>
    <row r="16" customFormat="false" ht="77.25" hidden="false" customHeight="true" outlineLevel="0" collapsed="false">
      <c r="B16" s="115"/>
      <c r="C16" s="343"/>
      <c r="D16" s="24" t="s">
        <v>740</v>
      </c>
      <c r="E16" s="24" t="s">
        <v>741</v>
      </c>
      <c r="F16" s="340" t="n">
        <f aca="false">4_priedo_2!N13+4_priedo_2!N19</f>
        <v>1169.65</v>
      </c>
      <c r="G16" s="340" t="n">
        <f aca="false">4_priedo_2!P13+4_priedo_2!P19</f>
        <v>0</v>
      </c>
      <c r="H16" s="332"/>
      <c r="I16" s="333"/>
      <c r="J16" s="334"/>
      <c r="K16" s="334"/>
      <c r="L16" s="334"/>
      <c r="M16" s="334"/>
      <c r="N16" s="152"/>
      <c r="O16" s="68"/>
      <c r="P16" s="68"/>
      <c r="Q16" s="68"/>
      <c r="R16" s="68"/>
      <c r="S16" s="68"/>
      <c r="T16" s="68"/>
      <c r="U16" s="68"/>
      <c r="V16" s="68"/>
    </row>
    <row r="17" customFormat="false" ht="89.25" hidden="false" customHeight="true" outlineLevel="0" collapsed="false">
      <c r="B17" s="37" t="s">
        <v>104</v>
      </c>
      <c r="C17" s="37" t="s">
        <v>105</v>
      </c>
      <c r="D17" s="331"/>
      <c r="E17" s="331"/>
      <c r="F17" s="332"/>
      <c r="G17" s="332"/>
      <c r="H17" s="340" t="n">
        <f aca="false">4_priedo_1!H27</f>
        <v>4344260.17</v>
      </c>
      <c r="I17" s="341" t="n">
        <f aca="false">4_priedo_1!I27+4_priedo_1!J27</f>
        <v>3744904.55</v>
      </c>
      <c r="J17" s="342" t="n">
        <f aca="false">4_priedo_1!K27</f>
        <v>599355.62</v>
      </c>
      <c r="K17" s="342" t="n">
        <f aca="false">4_priedo_1!P27</f>
        <v>3878897.97</v>
      </c>
      <c r="L17" s="342" t="n">
        <f aca="false">4_priedo_1!Q27+4_priedo_1!R27</f>
        <v>3403749.53</v>
      </c>
      <c r="M17" s="342" t="n">
        <f aca="false">4_priedo_1!S27</f>
        <v>475148.44</v>
      </c>
      <c r="N17" s="152"/>
      <c r="O17" s="68"/>
      <c r="P17" s="68"/>
      <c r="Q17" s="68"/>
      <c r="R17" s="68"/>
      <c r="S17" s="68"/>
      <c r="T17" s="68"/>
      <c r="U17" s="68"/>
      <c r="V17" s="68"/>
    </row>
    <row r="18" customFormat="false" ht="74.25" hidden="false" customHeight="true" outlineLevel="0" collapsed="false">
      <c r="B18" s="115"/>
      <c r="C18" s="343"/>
      <c r="D18" s="24" t="s">
        <v>738</v>
      </c>
      <c r="E18" s="24" t="s">
        <v>742</v>
      </c>
      <c r="F18" s="340" t="n">
        <f aca="false">4_priedo_2!I28+4_priedo_2!I29+4_priedo_2!I30</f>
        <v>152251.93</v>
      </c>
      <c r="G18" s="340" t="n">
        <f aca="false">4_priedo_2!K28+4_priedo_2!K29+4_priedo_2!K30</f>
        <v>63806.93</v>
      </c>
      <c r="H18" s="332"/>
      <c r="I18" s="333"/>
      <c r="J18" s="334"/>
      <c r="K18" s="334"/>
      <c r="L18" s="334"/>
      <c r="M18" s="334"/>
      <c r="N18" s="152"/>
      <c r="O18" s="68"/>
      <c r="P18" s="68"/>
      <c r="Q18" s="68"/>
      <c r="R18" s="68"/>
      <c r="S18" s="68"/>
      <c r="T18" s="68"/>
      <c r="U18" s="68"/>
      <c r="V18" s="68"/>
    </row>
    <row r="19" customFormat="false" ht="105" hidden="false" customHeight="true" outlineLevel="0" collapsed="false">
      <c r="B19" s="115"/>
      <c r="C19" s="343"/>
      <c r="D19" s="24" t="s">
        <v>740</v>
      </c>
      <c r="E19" s="24" t="s">
        <v>744</v>
      </c>
      <c r="F19" s="340" t="n">
        <f aca="false">4_priedo_2!N29</f>
        <v>800</v>
      </c>
      <c r="G19" s="340" t="n">
        <f aca="false">4_priedo_2!P29</f>
        <v>0</v>
      </c>
      <c r="H19" s="332"/>
      <c r="I19" s="333"/>
      <c r="J19" s="334"/>
      <c r="K19" s="334"/>
      <c r="L19" s="334"/>
      <c r="M19" s="334"/>
      <c r="N19" s="152"/>
      <c r="O19" s="68"/>
      <c r="P19" s="68"/>
      <c r="Q19" s="68"/>
      <c r="R19" s="68"/>
      <c r="S19" s="68"/>
      <c r="T19" s="68"/>
      <c r="U19" s="68"/>
      <c r="V19" s="68"/>
    </row>
    <row r="20" customFormat="false" ht="189.75" hidden="false" customHeight="true" outlineLevel="0" collapsed="false">
      <c r="B20" s="326" t="s">
        <v>126</v>
      </c>
      <c r="C20" s="326" t="s">
        <v>127</v>
      </c>
      <c r="D20" s="331"/>
      <c r="E20" s="331"/>
      <c r="F20" s="332"/>
      <c r="G20" s="332"/>
      <c r="H20" s="332"/>
      <c r="I20" s="333"/>
      <c r="J20" s="334"/>
      <c r="K20" s="334"/>
      <c r="L20" s="334"/>
      <c r="M20" s="334"/>
      <c r="N20" s="152"/>
      <c r="O20" s="68"/>
      <c r="P20" s="68"/>
      <c r="Q20" s="68"/>
      <c r="R20" s="68"/>
      <c r="S20" s="68"/>
      <c r="T20" s="68"/>
      <c r="U20" s="68"/>
      <c r="V20" s="68"/>
    </row>
    <row r="21" customFormat="false" ht="92.25" hidden="false" customHeight="true" outlineLevel="0" collapsed="false">
      <c r="B21" s="327"/>
      <c r="C21" s="333"/>
      <c r="D21" s="335"/>
      <c r="E21" s="335" t="s">
        <v>1420</v>
      </c>
      <c r="F21" s="336" t="n">
        <v>101</v>
      </c>
      <c r="G21" s="337" t="s">
        <v>1421</v>
      </c>
      <c r="H21" s="332"/>
      <c r="I21" s="333"/>
      <c r="J21" s="334"/>
      <c r="K21" s="334"/>
      <c r="L21" s="334"/>
      <c r="M21" s="334"/>
      <c r="N21" s="152"/>
      <c r="O21" s="68"/>
      <c r="P21" s="68"/>
      <c r="Q21" s="68"/>
      <c r="R21" s="68"/>
      <c r="S21" s="68"/>
      <c r="T21" s="68"/>
      <c r="U21" s="68"/>
      <c r="V21" s="68"/>
    </row>
    <row r="22" customFormat="false" ht="76.5" hidden="false" customHeight="true" outlineLevel="0" collapsed="false">
      <c r="B22" s="32" t="s">
        <v>128</v>
      </c>
      <c r="C22" s="32" t="s">
        <v>129</v>
      </c>
      <c r="D22" s="331"/>
      <c r="E22" s="331"/>
      <c r="F22" s="332"/>
      <c r="G22" s="332"/>
      <c r="H22" s="340" t="n">
        <f aca="false">4_priedo_1!H32</f>
        <v>895999.62</v>
      </c>
      <c r="I22" s="344" t="n">
        <f aca="false">4_priedo_1!I32+4_priedo_1!J32</f>
        <v>851199.64</v>
      </c>
      <c r="J22" s="342" t="n">
        <f aca="false">4_priedo_1!K32</f>
        <v>44799.9799999999</v>
      </c>
      <c r="K22" s="342" t="n">
        <f aca="false">4_priedo_1!P32</f>
        <v>895999.62</v>
      </c>
      <c r="L22" s="342" t="n">
        <f aca="false">4_priedo_1!Q32+4_priedo_1!R32</f>
        <v>851199.64</v>
      </c>
      <c r="M22" s="342" t="n">
        <f aca="false">4_priedo_1!S32</f>
        <v>44799.98</v>
      </c>
      <c r="N22" s="77"/>
      <c r="O22" s="68"/>
      <c r="P22" s="68"/>
      <c r="Q22" s="68"/>
      <c r="R22" s="68"/>
      <c r="S22" s="68"/>
      <c r="T22" s="68"/>
      <c r="U22" s="68"/>
      <c r="V22" s="68"/>
    </row>
    <row r="23" customFormat="false" ht="117.75" hidden="false" customHeight="true" outlineLevel="0" collapsed="false">
      <c r="B23" s="115"/>
      <c r="C23" s="343"/>
      <c r="D23" s="24" t="s">
        <v>745</v>
      </c>
      <c r="E23" s="24" t="s">
        <v>746</v>
      </c>
      <c r="F23" s="24" t="n">
        <f aca="false">4_priedo_2!I33</f>
        <v>43328.23</v>
      </c>
      <c r="G23" s="24" t="n">
        <f aca="false">4_priedo_2!K33</f>
        <v>43328.23</v>
      </c>
      <c r="H23" s="332"/>
      <c r="I23" s="345"/>
      <c r="J23" s="334"/>
      <c r="K23" s="334"/>
      <c r="L23" s="334"/>
      <c r="M23" s="334"/>
      <c r="N23" s="77"/>
      <c r="O23" s="68"/>
      <c r="P23" s="68"/>
      <c r="Q23" s="68"/>
      <c r="R23" s="68"/>
      <c r="S23" s="68"/>
      <c r="T23" s="68"/>
      <c r="U23" s="68"/>
      <c r="V23" s="68"/>
    </row>
    <row r="24" customFormat="false" ht="115.5" hidden="false" customHeight="true" outlineLevel="0" collapsed="false">
      <c r="B24" s="115"/>
      <c r="C24" s="343"/>
      <c r="D24" s="24" t="s">
        <v>747</v>
      </c>
      <c r="E24" s="24" t="s">
        <v>748</v>
      </c>
      <c r="F24" s="24" t="n">
        <f aca="false">4_priedo_2!N33</f>
        <v>84.82</v>
      </c>
      <c r="G24" s="24" t="n">
        <f aca="false">4_priedo_2!P33</f>
        <v>84.82</v>
      </c>
      <c r="H24" s="332"/>
      <c r="I24" s="345"/>
      <c r="J24" s="334"/>
      <c r="K24" s="334"/>
      <c r="L24" s="334"/>
      <c r="M24" s="334"/>
      <c r="N24" s="77"/>
      <c r="O24" s="68"/>
      <c r="P24" s="68"/>
      <c r="Q24" s="68"/>
      <c r="R24" s="68"/>
      <c r="S24" s="68"/>
      <c r="T24" s="68"/>
      <c r="U24" s="68"/>
      <c r="V24" s="68"/>
    </row>
    <row r="25" customFormat="false" ht="13.5" hidden="true" customHeight="true" outlineLevel="0" collapsed="false">
      <c r="B25" s="115"/>
      <c r="C25" s="343"/>
      <c r="D25" s="346"/>
      <c r="E25" s="346"/>
      <c r="F25" s="340"/>
      <c r="G25" s="340"/>
      <c r="H25" s="332"/>
      <c r="I25" s="333"/>
      <c r="J25" s="334"/>
      <c r="K25" s="334"/>
      <c r="L25" s="334"/>
      <c r="M25" s="334"/>
      <c r="N25" s="152"/>
      <c r="O25" s="68"/>
      <c r="P25" s="68"/>
      <c r="Q25" s="68"/>
      <c r="R25" s="68"/>
      <c r="S25" s="68"/>
      <c r="T25" s="68"/>
      <c r="U25" s="68"/>
      <c r="V25" s="68"/>
    </row>
    <row r="26" customFormat="false" ht="199.5" hidden="false" customHeight="true" outlineLevel="0" collapsed="false">
      <c r="B26" s="326" t="s">
        <v>135</v>
      </c>
      <c r="C26" s="326" t="s">
        <v>136</v>
      </c>
      <c r="D26" s="331"/>
      <c r="E26" s="331"/>
      <c r="F26" s="332"/>
      <c r="G26" s="332"/>
      <c r="H26" s="332"/>
      <c r="I26" s="333"/>
      <c r="J26" s="334"/>
      <c r="K26" s="334"/>
      <c r="L26" s="334"/>
      <c r="M26" s="334"/>
      <c r="N26" s="152"/>
      <c r="O26" s="68"/>
      <c r="P26" s="68"/>
      <c r="Q26" s="68"/>
      <c r="R26" s="68"/>
      <c r="S26" s="68"/>
      <c r="T26" s="68"/>
      <c r="U26" s="68"/>
      <c r="V26" s="68"/>
    </row>
    <row r="27" customFormat="false" ht="97.5" hidden="false" customHeight="true" outlineLevel="0" collapsed="false">
      <c r="B27" s="327"/>
      <c r="C27" s="333"/>
      <c r="D27" s="335"/>
      <c r="E27" s="335" t="s">
        <v>1420</v>
      </c>
      <c r="F27" s="336" t="n">
        <v>103</v>
      </c>
      <c r="G27" s="337" t="s">
        <v>1421</v>
      </c>
      <c r="H27" s="332"/>
      <c r="I27" s="333"/>
      <c r="J27" s="334"/>
      <c r="K27" s="334"/>
      <c r="L27" s="334"/>
      <c r="M27" s="334"/>
      <c r="N27" s="152"/>
      <c r="O27" s="68"/>
      <c r="P27" s="68"/>
      <c r="Q27" s="68"/>
      <c r="R27" s="68"/>
      <c r="S27" s="68"/>
      <c r="T27" s="68"/>
      <c r="U27" s="68"/>
      <c r="V27" s="68"/>
    </row>
    <row r="28" customFormat="false" ht="76.5" hidden="false" customHeight="true" outlineLevel="0" collapsed="false">
      <c r="B28" s="24" t="s">
        <v>137</v>
      </c>
      <c r="C28" s="24" t="s">
        <v>138</v>
      </c>
      <c r="D28" s="331"/>
      <c r="E28" s="331"/>
      <c r="F28" s="332"/>
      <c r="G28" s="332"/>
      <c r="H28" s="340"/>
      <c r="I28" s="344"/>
      <c r="J28" s="342"/>
      <c r="K28" s="342"/>
      <c r="L28" s="342"/>
      <c r="M28" s="342"/>
      <c r="N28" s="77"/>
      <c r="O28" s="68"/>
      <c r="P28" s="68"/>
      <c r="Q28" s="68"/>
      <c r="R28" s="68"/>
      <c r="S28" s="68"/>
      <c r="T28" s="68"/>
      <c r="U28" s="68"/>
      <c r="V28" s="68"/>
    </row>
    <row r="29" customFormat="false" ht="27" hidden="false" customHeight="true" outlineLevel="0" collapsed="false">
      <c r="B29" s="327"/>
      <c r="C29" s="333"/>
      <c r="D29" s="346"/>
      <c r="E29" s="346"/>
      <c r="F29" s="340"/>
      <c r="G29" s="340"/>
      <c r="H29" s="332"/>
      <c r="I29" s="333"/>
      <c r="J29" s="334"/>
      <c r="K29" s="334"/>
      <c r="L29" s="334"/>
      <c r="M29" s="334"/>
      <c r="N29" s="152"/>
      <c r="O29" s="68"/>
      <c r="P29" s="68"/>
      <c r="Q29" s="68"/>
      <c r="R29" s="68"/>
      <c r="S29" s="68"/>
      <c r="T29" s="68"/>
      <c r="U29" s="68"/>
      <c r="V29" s="68"/>
    </row>
    <row r="30" customFormat="false" ht="89.25" hidden="false" customHeight="true" outlineLevel="0" collapsed="false">
      <c r="B30" s="24" t="s">
        <v>145</v>
      </c>
      <c r="C30" s="24" t="s">
        <v>146</v>
      </c>
      <c r="D30" s="331"/>
      <c r="E30" s="331"/>
      <c r="F30" s="332"/>
      <c r="G30" s="332"/>
      <c r="H30" s="340"/>
      <c r="I30" s="344"/>
      <c r="J30" s="342"/>
      <c r="K30" s="342"/>
      <c r="L30" s="342"/>
      <c r="M30" s="342"/>
      <c r="N30" s="77"/>
      <c r="O30" s="68"/>
      <c r="P30" s="68"/>
      <c r="Q30" s="68"/>
      <c r="R30" s="68"/>
      <c r="S30" s="68"/>
      <c r="T30" s="68"/>
      <c r="U30" s="68"/>
      <c r="V30" s="68"/>
    </row>
    <row r="31" customFormat="false" ht="27" hidden="false" customHeight="true" outlineLevel="0" collapsed="false">
      <c r="B31" s="327"/>
      <c r="C31" s="333"/>
      <c r="D31" s="346"/>
      <c r="E31" s="346"/>
      <c r="F31" s="340"/>
      <c r="G31" s="340"/>
      <c r="H31" s="332"/>
      <c r="I31" s="333"/>
      <c r="J31" s="334"/>
      <c r="K31" s="334"/>
      <c r="L31" s="334"/>
      <c r="M31" s="334"/>
      <c r="N31" s="152"/>
      <c r="O31" s="68"/>
      <c r="P31" s="68"/>
      <c r="Q31" s="68"/>
      <c r="R31" s="68"/>
      <c r="S31" s="68"/>
      <c r="T31" s="68"/>
      <c r="U31" s="68"/>
      <c r="V31" s="68"/>
    </row>
    <row r="32" customFormat="false" ht="105.75" hidden="false" customHeight="true" outlineLevel="0" collapsed="false">
      <c r="B32" s="328" t="s">
        <v>148</v>
      </c>
      <c r="C32" s="328" t="s">
        <v>149</v>
      </c>
      <c r="D32" s="327"/>
      <c r="E32" s="327"/>
      <c r="F32" s="327"/>
      <c r="G32" s="327"/>
      <c r="H32" s="327"/>
      <c r="I32" s="327"/>
      <c r="J32" s="327"/>
      <c r="K32" s="327"/>
      <c r="L32" s="327"/>
      <c r="M32" s="327"/>
      <c r="N32" s="152"/>
      <c r="O32" s="68"/>
      <c r="P32" s="68"/>
      <c r="Q32" s="68"/>
      <c r="R32" s="68"/>
      <c r="S32" s="68"/>
      <c r="T32" s="68"/>
      <c r="U32" s="68"/>
      <c r="V32" s="68"/>
    </row>
    <row r="33" customFormat="false" ht="150.75" hidden="false" customHeight="true" outlineLevel="0" collapsed="false">
      <c r="B33" s="327"/>
      <c r="C33" s="327"/>
      <c r="D33" s="328"/>
      <c r="E33" s="328" t="s">
        <v>1422</v>
      </c>
      <c r="F33" s="329" t="n">
        <v>90</v>
      </c>
      <c r="G33" s="329" t="s">
        <v>1421</v>
      </c>
      <c r="H33" s="327"/>
      <c r="I33" s="327"/>
      <c r="J33" s="327"/>
      <c r="K33" s="327"/>
      <c r="L33" s="327"/>
      <c r="M33" s="327"/>
      <c r="N33" s="152"/>
      <c r="O33" s="68"/>
      <c r="P33" s="68"/>
      <c r="Q33" s="68"/>
      <c r="R33" s="68"/>
      <c r="S33" s="68"/>
      <c r="T33" s="68"/>
      <c r="U33" s="68"/>
      <c r="V33" s="68"/>
    </row>
    <row r="34" customFormat="false" ht="90" hidden="false" customHeight="true" outlineLevel="0" collapsed="false">
      <c r="B34" s="326" t="s">
        <v>1423</v>
      </c>
      <c r="C34" s="326" t="s">
        <v>1424</v>
      </c>
      <c r="D34" s="331"/>
      <c r="E34" s="331"/>
      <c r="F34" s="332"/>
      <c r="G34" s="332"/>
      <c r="H34" s="332"/>
      <c r="I34" s="345"/>
      <c r="J34" s="334"/>
      <c r="K34" s="334"/>
      <c r="L34" s="334"/>
      <c r="M34" s="334"/>
      <c r="N34" s="77"/>
      <c r="O34" s="68"/>
      <c r="P34" s="68"/>
      <c r="Q34" s="68"/>
      <c r="R34" s="68"/>
      <c r="S34" s="68"/>
      <c r="T34" s="68"/>
      <c r="U34" s="68"/>
      <c r="V34" s="68"/>
    </row>
    <row r="35" customFormat="false" ht="119.25" hidden="false" customHeight="true" outlineLevel="0" collapsed="false">
      <c r="B35" s="115"/>
      <c r="C35" s="343"/>
      <c r="D35" s="329"/>
      <c r="E35" s="329" t="s">
        <v>1425</v>
      </c>
      <c r="F35" s="337" t="n">
        <v>102</v>
      </c>
      <c r="G35" s="337" t="n">
        <v>63.08</v>
      </c>
      <c r="H35" s="332"/>
      <c r="I35" s="345"/>
      <c r="J35" s="334"/>
      <c r="K35" s="334"/>
      <c r="L35" s="334"/>
      <c r="M35" s="334"/>
      <c r="N35" s="77"/>
      <c r="O35" s="68"/>
      <c r="P35" s="68"/>
      <c r="Q35" s="147" t="n">
        <f aca="false">56573.7/89688.1*100</f>
        <v>63.0782679084516</v>
      </c>
      <c r="R35" s="68"/>
      <c r="S35" s="68"/>
      <c r="T35" s="68"/>
      <c r="U35" s="68"/>
      <c r="V35" s="68"/>
    </row>
    <row r="36" customFormat="false" ht="44.25" hidden="false" customHeight="true" outlineLevel="0" collapsed="false">
      <c r="B36" s="39" t="s">
        <v>152</v>
      </c>
      <c r="C36" s="39" t="s">
        <v>153</v>
      </c>
      <c r="D36" s="331"/>
      <c r="E36" s="331"/>
      <c r="F36" s="332"/>
      <c r="G36" s="332"/>
      <c r="H36" s="340" t="n">
        <f aca="false">4_priedo_1!H40</f>
        <v>5458388.15</v>
      </c>
      <c r="I36" s="347" t="n">
        <f aca="false">4_priedo_1!I40</f>
        <v>3989669.44</v>
      </c>
      <c r="J36" s="348" t="n">
        <f aca="false">4_priedo_1!K40</f>
        <v>1468718.71</v>
      </c>
      <c r="K36" s="342" t="n">
        <f aca="false">4_priedo_1!P40</f>
        <v>3779497.47</v>
      </c>
      <c r="L36" s="342" t="n">
        <f aca="false">4_priedo_1!Q40</f>
        <v>2706460.99</v>
      </c>
      <c r="M36" s="342" t="n">
        <f aca="false">4_priedo_1!S40</f>
        <v>1073036.48</v>
      </c>
      <c r="N36" s="77"/>
      <c r="O36" s="68"/>
      <c r="P36" s="68"/>
      <c r="Q36" s="68"/>
      <c r="R36" s="68"/>
      <c r="S36" s="68"/>
      <c r="T36" s="68"/>
      <c r="U36" s="68"/>
      <c r="V36" s="68"/>
    </row>
    <row r="37" customFormat="false" ht="57.75" hidden="false" customHeight="true" outlineLevel="0" collapsed="false">
      <c r="B37" s="327"/>
      <c r="C37" s="333"/>
      <c r="D37" s="24" t="s">
        <v>750</v>
      </c>
      <c r="E37" s="24" t="s">
        <v>751</v>
      </c>
      <c r="F37" s="340" t="n">
        <f aca="false">4_priedo_2!I41+4_priedo_2!S43</f>
        <v>0.583</v>
      </c>
      <c r="G37" s="340" t="n">
        <f aca="false">4_priedo_2!K41+4_priedo_2!U43</f>
        <v>0.236</v>
      </c>
      <c r="H37" s="332"/>
      <c r="I37" s="333"/>
      <c r="J37" s="334"/>
      <c r="K37" s="334"/>
      <c r="L37" s="334"/>
      <c r="M37" s="334"/>
      <c r="N37" s="152"/>
      <c r="O37" s="68"/>
      <c r="P37" s="68"/>
      <c r="Q37" s="68"/>
      <c r="R37" s="68"/>
      <c r="S37" s="68"/>
      <c r="T37" s="68"/>
      <c r="U37" s="68"/>
      <c r="V37" s="68"/>
    </row>
    <row r="38" customFormat="false" ht="69.75" hidden="false" customHeight="true" outlineLevel="0" collapsed="false">
      <c r="B38" s="327"/>
      <c r="C38" s="333"/>
      <c r="D38" s="24" t="s">
        <v>752</v>
      </c>
      <c r="E38" s="24" t="s">
        <v>753</v>
      </c>
      <c r="F38" s="340" t="n">
        <f aca="false">SUM(4_priedo_2!I42:I50)</f>
        <v>5.539</v>
      </c>
      <c r="G38" s="340" t="n">
        <f aca="false">SUM(4_priedo_2!K42:K50)</f>
        <v>2.949</v>
      </c>
      <c r="H38" s="332"/>
      <c r="I38" s="333"/>
      <c r="J38" s="334"/>
      <c r="K38" s="334"/>
      <c r="L38" s="334"/>
      <c r="M38" s="334"/>
      <c r="N38" s="152"/>
      <c r="O38" s="68"/>
      <c r="P38" s="68"/>
      <c r="Q38" s="68"/>
      <c r="R38" s="68"/>
      <c r="S38" s="68"/>
      <c r="T38" s="68"/>
      <c r="U38" s="68"/>
      <c r="V38" s="68"/>
    </row>
    <row r="39" customFormat="false" ht="77.25" hidden="false" customHeight="true" outlineLevel="0" collapsed="false">
      <c r="B39" s="327"/>
      <c r="C39" s="333"/>
      <c r="D39" s="24" t="s">
        <v>754</v>
      </c>
      <c r="E39" s="24" t="s">
        <v>755</v>
      </c>
      <c r="F39" s="340" t="n">
        <f aca="false">SUM(4_priedo_2!I51:I53)+SUM(4_priedo_2!N42:N49)</f>
        <v>12</v>
      </c>
      <c r="G39" s="340" t="n">
        <f aca="false">SUM(4_priedo_2!K51:K53)+SUM(4_priedo_2!P42:P49)</f>
        <v>6</v>
      </c>
      <c r="H39" s="332"/>
      <c r="I39" s="333"/>
      <c r="J39" s="334"/>
      <c r="K39" s="334"/>
      <c r="L39" s="334"/>
      <c r="M39" s="334"/>
      <c r="N39" s="152"/>
      <c r="O39" s="68"/>
      <c r="P39" s="68"/>
      <c r="Q39" s="68"/>
      <c r="R39" s="68"/>
      <c r="S39" s="68"/>
      <c r="T39" s="68"/>
      <c r="U39" s="68"/>
      <c r="V39" s="68"/>
    </row>
    <row r="40" customFormat="false" ht="120" hidden="false" customHeight="true" outlineLevel="0" collapsed="false">
      <c r="B40" s="24" t="s">
        <v>207</v>
      </c>
      <c r="C40" s="24" t="s">
        <v>208</v>
      </c>
      <c r="D40" s="331"/>
      <c r="E40" s="331"/>
      <c r="F40" s="332"/>
      <c r="G40" s="332"/>
      <c r="H40" s="332"/>
      <c r="I40" s="345"/>
      <c r="J40" s="334"/>
      <c r="K40" s="334"/>
      <c r="L40" s="334"/>
      <c r="M40" s="334"/>
      <c r="N40" s="77"/>
      <c r="O40" s="68"/>
      <c r="P40" s="68"/>
      <c r="Q40" s="68"/>
      <c r="R40" s="68"/>
      <c r="S40" s="68"/>
      <c r="T40" s="68"/>
      <c r="U40" s="68"/>
      <c r="V40" s="68"/>
    </row>
    <row r="41" customFormat="false" ht="58.5" hidden="false" customHeight="true" outlineLevel="0" collapsed="false">
      <c r="B41" s="327"/>
      <c r="C41" s="333"/>
      <c r="D41" s="346"/>
      <c r="E41" s="346" t="s">
        <v>1426</v>
      </c>
      <c r="F41" s="340" t="n">
        <v>9</v>
      </c>
      <c r="G41" s="340" t="n">
        <v>8</v>
      </c>
      <c r="H41" s="332"/>
      <c r="I41" s="333"/>
      <c r="J41" s="334"/>
      <c r="K41" s="334"/>
      <c r="L41" s="334"/>
      <c r="M41" s="334"/>
      <c r="N41" s="152"/>
      <c r="O41" s="68"/>
      <c r="P41" s="68"/>
      <c r="Q41" s="68"/>
      <c r="R41" s="68"/>
      <c r="S41" s="68"/>
      <c r="T41" s="68"/>
      <c r="U41" s="68"/>
      <c r="V41" s="68"/>
    </row>
    <row r="42" customFormat="false" ht="66.75" hidden="false" customHeight="true" outlineLevel="0" collapsed="false">
      <c r="B42" s="37" t="s">
        <v>209</v>
      </c>
      <c r="C42" s="37" t="s">
        <v>210</v>
      </c>
      <c r="D42" s="331"/>
      <c r="E42" s="331"/>
      <c r="F42" s="332"/>
      <c r="G42" s="332"/>
      <c r="H42" s="340" t="n">
        <f aca="false">4_priedo_1!H55</f>
        <v>729764.49</v>
      </c>
      <c r="I42" s="340" t="n">
        <f aca="false">4_priedo_1!I55</f>
        <v>407259</v>
      </c>
      <c r="J42" s="342" t="n">
        <f aca="false">4_priedo_1!K55</f>
        <v>322505.49</v>
      </c>
      <c r="K42" s="342" t="n">
        <f aca="false">4_priedo_1!P55</f>
        <v>445213.42</v>
      </c>
      <c r="L42" s="342" t="n">
        <f aca="false">4_priedo_1!Q55</f>
        <v>286797.41</v>
      </c>
      <c r="M42" s="342" t="n">
        <f aca="false">4_priedo_1!S55</f>
        <v>158416.01</v>
      </c>
      <c r="N42" s="77"/>
      <c r="O42" s="68"/>
      <c r="P42" s="68"/>
      <c r="Q42" s="68"/>
      <c r="R42" s="68"/>
      <c r="S42" s="68"/>
      <c r="T42" s="68"/>
      <c r="U42" s="68"/>
      <c r="V42" s="68"/>
    </row>
    <row r="43" customFormat="false" ht="70.5" hidden="false" customHeight="true" outlineLevel="0" collapsed="false">
      <c r="B43" s="327"/>
      <c r="C43" s="333"/>
      <c r="D43" s="22" t="s">
        <v>757</v>
      </c>
      <c r="E43" s="22" t="s">
        <v>762</v>
      </c>
      <c r="F43" s="340" t="n">
        <f aca="false">4_priedo_2!I56+4_priedo_2!I57+4_priedo_2!I59+4_priedo_2!I61</f>
        <v>1.27</v>
      </c>
      <c r="G43" s="340" t="n">
        <f aca="false">4_priedo_2!K56+4_priedo_2!K57+4_priedo_2!K59+4_priedo_2!K61</f>
        <v>0</v>
      </c>
      <c r="H43" s="332"/>
      <c r="I43" s="333"/>
      <c r="J43" s="334"/>
      <c r="K43" s="334"/>
      <c r="L43" s="334"/>
      <c r="M43" s="334"/>
      <c r="N43" s="152"/>
      <c r="O43" s="68"/>
      <c r="P43" s="68"/>
      <c r="Q43" s="68"/>
      <c r="R43" s="68"/>
      <c r="S43" s="68"/>
      <c r="T43" s="68"/>
      <c r="U43" s="68"/>
      <c r="V43" s="68"/>
    </row>
    <row r="44" customFormat="false" ht="70.5" hidden="false" customHeight="true" outlineLevel="0" collapsed="false">
      <c r="B44" s="327"/>
      <c r="C44" s="333"/>
      <c r="D44" s="22" t="s">
        <v>759</v>
      </c>
      <c r="E44" s="22" t="s">
        <v>760</v>
      </c>
      <c r="F44" s="340" t="n">
        <f aca="false">4_priedo_2!I58+4_priedo_2!I60+4_priedo_2!N57</f>
        <v>1.86</v>
      </c>
      <c r="G44" s="340" t="n">
        <f aca="false">4_priedo_2!K58+4_priedo_2!K60+4_priedo_2!P57</f>
        <v>0.85</v>
      </c>
      <c r="H44" s="332"/>
      <c r="I44" s="333"/>
      <c r="J44" s="334"/>
      <c r="K44" s="334"/>
      <c r="L44" s="334"/>
      <c r="M44" s="334"/>
      <c r="N44" s="152"/>
      <c r="O44" s="68"/>
      <c r="P44" s="68"/>
      <c r="Q44" s="68"/>
      <c r="R44" s="68"/>
      <c r="S44" s="68"/>
      <c r="T44" s="68"/>
      <c r="U44" s="68"/>
      <c r="V44" s="68"/>
    </row>
    <row r="45" customFormat="false" ht="66.75" hidden="false" customHeight="true" outlineLevel="0" collapsed="false">
      <c r="B45" s="37" t="s">
        <v>229</v>
      </c>
      <c r="C45" s="37" t="s">
        <v>230</v>
      </c>
      <c r="D45" s="331"/>
      <c r="E45" s="331"/>
      <c r="F45" s="332"/>
      <c r="G45" s="332"/>
      <c r="H45" s="340" t="n">
        <f aca="false">4_priedo_1!H62</f>
        <v>1608793.06</v>
      </c>
      <c r="I45" s="340" t="n">
        <f aca="false">4_priedo_1!I62</f>
        <v>1333052</v>
      </c>
      <c r="J45" s="342" t="n">
        <f aca="false">4_priedo_1!K62</f>
        <v>275741.06</v>
      </c>
      <c r="K45" s="342" t="n">
        <f aca="false">4_priedo_1!P62</f>
        <v>35700</v>
      </c>
      <c r="L45" s="342" t="n">
        <f aca="false">4_priedo_1!Q62</f>
        <v>30345</v>
      </c>
      <c r="M45" s="342" t="n">
        <f aca="false">4_priedo_1!S62</f>
        <v>5355</v>
      </c>
      <c r="N45" s="77"/>
      <c r="O45" s="68"/>
      <c r="P45" s="68"/>
      <c r="Q45" s="68"/>
      <c r="R45" s="68"/>
      <c r="S45" s="68"/>
      <c r="T45" s="68"/>
      <c r="U45" s="68"/>
      <c r="V45" s="68"/>
    </row>
    <row r="46" customFormat="false" ht="57.75" hidden="false" customHeight="true" outlineLevel="0" collapsed="false">
      <c r="B46" s="327"/>
      <c r="C46" s="333"/>
      <c r="D46" s="93" t="s">
        <v>764</v>
      </c>
      <c r="E46" s="93" t="s">
        <v>765</v>
      </c>
      <c r="F46" s="340" t="n">
        <f aca="false">4_priedo_2!I64+4_priedo_2!I66</f>
        <v>2</v>
      </c>
      <c r="G46" s="340" t="n">
        <f aca="false">4_priedo_2!K64+4_priedo_2!K66</f>
        <v>2</v>
      </c>
      <c r="H46" s="332"/>
      <c r="I46" s="333"/>
      <c r="J46" s="334"/>
      <c r="K46" s="334"/>
      <c r="L46" s="334"/>
      <c r="M46" s="334"/>
      <c r="N46" s="152"/>
      <c r="O46" s="68"/>
      <c r="P46" s="68"/>
      <c r="Q46" s="68"/>
      <c r="R46" s="68"/>
      <c r="S46" s="68"/>
      <c r="T46" s="68"/>
      <c r="U46" s="68"/>
      <c r="V46" s="68"/>
    </row>
    <row r="47" customFormat="false" ht="66.75" hidden="false" customHeight="true" outlineLevel="0" collapsed="false">
      <c r="B47" s="327"/>
      <c r="C47" s="333"/>
      <c r="D47" s="24" t="s">
        <v>766</v>
      </c>
      <c r="E47" s="24" t="s">
        <v>767</v>
      </c>
      <c r="F47" s="340" t="n">
        <f aca="false">4_priedo_2!I65+4_priedo_2!I67</f>
        <v>2</v>
      </c>
      <c r="G47" s="340" t="n">
        <f aca="false">4_priedo_2!K65+4_priedo_2!K67</f>
        <v>0</v>
      </c>
      <c r="H47" s="332"/>
      <c r="I47" s="333"/>
      <c r="J47" s="334"/>
      <c r="K47" s="334"/>
      <c r="L47" s="334"/>
      <c r="M47" s="334"/>
      <c r="N47" s="152"/>
      <c r="O47" s="68"/>
      <c r="P47" s="68"/>
      <c r="Q47" s="68"/>
      <c r="R47" s="68"/>
      <c r="S47" s="68"/>
      <c r="T47" s="68"/>
      <c r="U47" s="68"/>
      <c r="V47" s="68"/>
    </row>
    <row r="48" customFormat="false" ht="108.75" hidden="false" customHeight="true" outlineLevel="0" collapsed="false">
      <c r="B48" s="349" t="s">
        <v>246</v>
      </c>
      <c r="C48" s="349" t="s">
        <v>247</v>
      </c>
      <c r="D48" s="331"/>
      <c r="E48" s="331"/>
      <c r="F48" s="332"/>
      <c r="G48" s="332"/>
      <c r="H48" s="340" t="n">
        <f aca="false">4_priedo_1!H68</f>
        <v>1191647</v>
      </c>
      <c r="I48" s="340" t="n">
        <f aca="false">4_priedo_1!I68</f>
        <v>1012900</v>
      </c>
      <c r="J48" s="342" t="n">
        <f aca="false">4_priedo_1!K68</f>
        <v>178747</v>
      </c>
      <c r="K48" s="342" t="n">
        <f aca="false">4_priedo_1!P68</f>
        <v>0</v>
      </c>
      <c r="L48" s="342" t="n">
        <f aca="false">4_priedo_1!Q68</f>
        <v>0</v>
      </c>
      <c r="M48" s="342" t="n">
        <f aca="false">4_priedo_1!S68</f>
        <v>0</v>
      </c>
      <c r="N48" s="77"/>
      <c r="O48" s="68"/>
      <c r="P48" s="68"/>
      <c r="Q48" s="68"/>
      <c r="R48" s="68"/>
      <c r="S48" s="68"/>
      <c r="T48" s="68"/>
      <c r="U48" s="68"/>
      <c r="V48" s="68"/>
    </row>
    <row r="49" customFormat="false" ht="77.25" hidden="false" customHeight="true" outlineLevel="0" collapsed="false">
      <c r="B49" s="327"/>
      <c r="C49" s="333"/>
      <c r="D49" s="94" t="s">
        <v>769</v>
      </c>
      <c r="E49" s="94" t="s">
        <v>770</v>
      </c>
      <c r="F49" s="340" t="n">
        <f aca="false">4_priedo_2!I70</f>
        <v>4</v>
      </c>
      <c r="G49" s="340" t="n">
        <f aca="false">4_priedo_2!K70</f>
        <v>0</v>
      </c>
      <c r="H49" s="332"/>
      <c r="I49" s="333"/>
      <c r="J49" s="334"/>
      <c r="K49" s="334"/>
      <c r="L49" s="334"/>
      <c r="M49" s="334"/>
      <c r="N49" s="152"/>
      <c r="O49" s="68"/>
      <c r="P49" s="68"/>
      <c r="Q49" s="68"/>
      <c r="R49" s="68"/>
      <c r="S49" s="68"/>
      <c r="T49" s="68"/>
      <c r="U49" s="68"/>
      <c r="V49" s="68"/>
    </row>
    <row r="50" customFormat="false" ht="47.25" hidden="false" customHeight="true" outlineLevel="0" collapsed="false">
      <c r="B50" s="349" t="s">
        <v>252</v>
      </c>
      <c r="C50" s="349" t="s">
        <v>253</v>
      </c>
      <c r="D50" s="331"/>
      <c r="E50" s="331"/>
      <c r="F50" s="332"/>
      <c r="G50" s="332"/>
      <c r="H50" s="332"/>
      <c r="I50" s="332"/>
      <c r="J50" s="332"/>
      <c r="K50" s="332"/>
      <c r="L50" s="332"/>
      <c r="M50" s="332"/>
      <c r="N50" s="77"/>
      <c r="O50" s="68"/>
      <c r="P50" s="68"/>
      <c r="Q50" s="68"/>
      <c r="R50" s="68"/>
      <c r="S50" s="68"/>
      <c r="T50" s="68"/>
      <c r="U50" s="68"/>
      <c r="V50" s="68"/>
    </row>
    <row r="51" customFormat="false" ht="90.75" hidden="false" customHeight="true" outlineLevel="0" collapsed="false">
      <c r="B51" s="349" t="s">
        <v>254</v>
      </c>
      <c r="C51" s="349" t="s">
        <v>255</v>
      </c>
      <c r="D51" s="332"/>
      <c r="E51" s="332"/>
      <c r="F51" s="332"/>
      <c r="G51" s="332"/>
      <c r="H51" s="332"/>
      <c r="I51" s="333"/>
      <c r="J51" s="334"/>
      <c r="K51" s="334"/>
      <c r="L51" s="334"/>
      <c r="M51" s="334"/>
      <c r="N51" s="152"/>
      <c r="O51" s="68"/>
      <c r="P51" s="68"/>
      <c r="Q51" s="68"/>
      <c r="R51" s="68"/>
      <c r="S51" s="68"/>
      <c r="T51" s="68"/>
      <c r="U51" s="68"/>
      <c r="V51" s="68"/>
    </row>
    <row r="52" customFormat="false" ht="154.5" hidden="false" customHeight="true" outlineLevel="0" collapsed="false">
      <c r="B52" s="115"/>
      <c r="C52" s="343"/>
      <c r="D52" s="346"/>
      <c r="E52" s="346" t="s">
        <v>1427</v>
      </c>
      <c r="F52" s="340" t="n">
        <v>105</v>
      </c>
      <c r="G52" s="340" t="n">
        <v>108</v>
      </c>
      <c r="H52" s="332"/>
      <c r="I52" s="345"/>
      <c r="J52" s="334"/>
      <c r="K52" s="334"/>
      <c r="L52" s="334"/>
      <c r="M52" s="334"/>
      <c r="N52" s="77"/>
      <c r="O52" s="68"/>
      <c r="P52" s="68"/>
      <c r="Q52" s="147" t="s">
        <v>1428</v>
      </c>
      <c r="R52" s="338" t="s">
        <v>1429</v>
      </c>
      <c r="S52" s="147" t="n">
        <f aca="false">2125/1965*100</f>
        <v>108.142493638677</v>
      </c>
      <c r="T52" s="68"/>
      <c r="U52" s="68"/>
      <c r="V52" s="68"/>
    </row>
    <row r="53" customFormat="false" ht="72" hidden="false" customHeight="true" outlineLevel="0" collapsed="false">
      <c r="B53" s="341" t="s">
        <v>256</v>
      </c>
      <c r="C53" s="346" t="s">
        <v>257</v>
      </c>
      <c r="D53" s="331"/>
      <c r="E53" s="331"/>
      <c r="F53" s="332"/>
      <c r="G53" s="332"/>
      <c r="H53" s="332"/>
      <c r="I53" s="333"/>
      <c r="J53" s="334"/>
      <c r="K53" s="334"/>
      <c r="L53" s="334"/>
      <c r="M53" s="334"/>
      <c r="N53" s="152"/>
      <c r="O53" s="68"/>
      <c r="P53" s="68"/>
      <c r="Q53" s="68"/>
      <c r="R53" s="68"/>
      <c r="S53" s="68"/>
      <c r="T53" s="68"/>
      <c r="U53" s="68"/>
      <c r="V53" s="68"/>
    </row>
    <row r="54" customFormat="false" ht="131.25" hidden="false" customHeight="true" outlineLevel="0" collapsed="false">
      <c r="B54" s="327"/>
      <c r="C54" s="333"/>
      <c r="D54" s="335"/>
      <c r="E54" s="335" t="s">
        <v>1430</v>
      </c>
      <c r="F54" s="336" t="n">
        <v>6</v>
      </c>
      <c r="G54" s="337" t="n">
        <v>1</v>
      </c>
      <c r="H54" s="332"/>
      <c r="I54" s="333"/>
      <c r="J54" s="334"/>
      <c r="K54" s="334"/>
      <c r="L54" s="334"/>
      <c r="M54" s="334"/>
      <c r="N54" s="152"/>
      <c r="O54" s="68"/>
      <c r="P54" s="68"/>
      <c r="Q54" s="68"/>
      <c r="R54" s="68"/>
      <c r="S54" s="68"/>
      <c r="T54" s="68"/>
      <c r="U54" s="68"/>
      <c r="V54" s="68"/>
    </row>
    <row r="55" customFormat="false" ht="85.5" hidden="false" customHeight="true" outlineLevel="0" collapsed="false">
      <c r="B55" s="349" t="s">
        <v>258</v>
      </c>
      <c r="C55" s="349" t="s">
        <v>259</v>
      </c>
      <c r="D55" s="331"/>
      <c r="E55" s="331"/>
      <c r="F55" s="332"/>
      <c r="G55" s="332"/>
      <c r="H55" s="340" t="n">
        <f aca="false">4_priedo_1!H73</f>
        <v>1393592.93</v>
      </c>
      <c r="I55" s="342" t="n">
        <f aca="false">4_priedo_1!I73</f>
        <v>1105749.48</v>
      </c>
      <c r="J55" s="342" t="n">
        <f aca="false">4_priedo_1!K73</f>
        <v>287843.45</v>
      </c>
      <c r="K55" s="342" t="n">
        <f aca="false">4_priedo_1!P73</f>
        <v>996175.9</v>
      </c>
      <c r="L55" s="342" t="n">
        <f aca="false">4_priedo_1!Q73</f>
        <v>831654.83</v>
      </c>
      <c r="M55" s="342" t="n">
        <f aca="false">4_priedo_1!S73</f>
        <v>164521.07</v>
      </c>
      <c r="N55" s="77"/>
      <c r="O55" s="68"/>
      <c r="P55" s="68"/>
      <c r="Q55" s="68"/>
      <c r="R55" s="68"/>
      <c r="S55" s="68"/>
      <c r="T55" s="68"/>
      <c r="U55" s="68"/>
      <c r="V55" s="68"/>
    </row>
    <row r="56" customFormat="false" ht="117.75" hidden="false" customHeight="true" outlineLevel="0" collapsed="false">
      <c r="B56" s="115"/>
      <c r="C56" s="343"/>
      <c r="D56" s="94" t="s">
        <v>771</v>
      </c>
      <c r="E56" s="94" t="s">
        <v>772</v>
      </c>
      <c r="F56" s="340" t="n">
        <f aca="false">SUM(4_priedo_2!I75:I78)</f>
        <v>4</v>
      </c>
      <c r="G56" s="340" t="n">
        <f aca="false">SUM(4_priedo_2!K75:K78)</f>
        <v>2</v>
      </c>
      <c r="H56" s="332"/>
      <c r="I56" s="345"/>
      <c r="J56" s="334"/>
      <c r="K56" s="334"/>
      <c r="L56" s="334"/>
      <c r="M56" s="334"/>
      <c r="N56" s="77"/>
      <c r="O56" s="68"/>
      <c r="P56" s="68"/>
      <c r="Q56" s="68"/>
      <c r="R56" s="68"/>
      <c r="S56" s="68"/>
      <c r="T56" s="68"/>
      <c r="U56" s="68"/>
      <c r="V56" s="68"/>
    </row>
    <row r="57" customFormat="false" ht="158.25" hidden="false" customHeight="true" outlineLevel="0" collapsed="false">
      <c r="B57" s="115"/>
      <c r="C57" s="343"/>
      <c r="D57" s="94" t="s">
        <v>773</v>
      </c>
      <c r="E57" s="94" t="s">
        <v>774</v>
      </c>
      <c r="F57" s="340" t="n">
        <f aca="false">SUM(4_priedo_2!N75:N78)</f>
        <v>7400</v>
      </c>
      <c r="G57" s="340" t="n">
        <f aca="false">SUM(4_priedo_2!P75:P78)</f>
        <v>4200</v>
      </c>
      <c r="H57" s="332"/>
      <c r="I57" s="345"/>
      <c r="J57" s="334"/>
      <c r="K57" s="334"/>
      <c r="L57" s="334"/>
      <c r="M57" s="334"/>
      <c r="N57" s="77"/>
      <c r="O57" s="68"/>
      <c r="P57" s="68"/>
      <c r="Q57" s="68"/>
      <c r="R57" s="68"/>
      <c r="S57" s="68"/>
      <c r="T57" s="68"/>
      <c r="U57" s="68"/>
      <c r="V57" s="68"/>
    </row>
    <row r="58" customFormat="false" ht="63" hidden="false" customHeight="true" outlineLevel="0" collapsed="false">
      <c r="B58" s="94" t="s">
        <v>281</v>
      </c>
      <c r="C58" s="94" t="s">
        <v>282</v>
      </c>
      <c r="D58" s="331"/>
      <c r="E58" s="331"/>
      <c r="F58" s="332"/>
      <c r="G58" s="332"/>
      <c r="H58" s="332"/>
      <c r="I58" s="333"/>
      <c r="J58" s="334"/>
      <c r="K58" s="334"/>
      <c r="L58" s="334"/>
      <c r="M58" s="334"/>
      <c r="N58" s="152"/>
      <c r="O58" s="68"/>
      <c r="P58" s="68"/>
      <c r="Q58" s="68"/>
      <c r="R58" s="68"/>
      <c r="S58" s="68"/>
      <c r="T58" s="68"/>
      <c r="U58" s="68"/>
      <c r="V58" s="68"/>
    </row>
    <row r="59" customFormat="false" ht="54.75" hidden="false" customHeight="true" outlineLevel="0" collapsed="false">
      <c r="B59" s="327"/>
      <c r="C59" s="333"/>
      <c r="D59" s="335"/>
      <c r="E59" s="335" t="s">
        <v>1431</v>
      </c>
      <c r="F59" s="336" t="n">
        <v>6</v>
      </c>
      <c r="G59" s="337" t="n">
        <v>0</v>
      </c>
      <c r="H59" s="332"/>
      <c r="I59" s="333"/>
      <c r="J59" s="334"/>
      <c r="K59" s="334"/>
      <c r="L59" s="334"/>
      <c r="M59" s="334"/>
      <c r="N59" s="152"/>
      <c r="O59" s="68"/>
      <c r="P59" s="68"/>
      <c r="Q59" s="68"/>
      <c r="R59" s="68"/>
      <c r="S59" s="68"/>
      <c r="T59" s="68"/>
      <c r="U59" s="68"/>
      <c r="V59" s="68"/>
    </row>
    <row r="60" customFormat="false" ht="122.25" hidden="false" customHeight="true" outlineLevel="0" collapsed="false">
      <c r="B60" s="349" t="s">
        <v>283</v>
      </c>
      <c r="C60" s="349" t="s">
        <v>284</v>
      </c>
      <c r="D60" s="327"/>
      <c r="E60" s="327"/>
      <c r="F60" s="327"/>
      <c r="G60" s="327"/>
      <c r="H60" s="346" t="n">
        <f aca="false">4_priedo_1!H79</f>
        <v>971293.24</v>
      </c>
      <c r="I60" s="346" t="n">
        <f aca="false">4_priedo_1!I79</f>
        <v>825598.65</v>
      </c>
      <c r="J60" s="346" t="n">
        <f aca="false">4_priedo_1!K79</f>
        <v>145694.59</v>
      </c>
      <c r="K60" s="346" t="n">
        <f aca="false">4_priedo_1!P79</f>
        <v>0</v>
      </c>
      <c r="L60" s="346" t="n">
        <f aca="false">4_priedo_1!Q79</f>
        <v>0</v>
      </c>
      <c r="M60" s="346" t="n">
        <f aca="false">4_priedo_1!S79</f>
        <v>0</v>
      </c>
      <c r="N60" s="152"/>
      <c r="O60" s="68"/>
      <c r="P60" s="68"/>
      <c r="Q60" s="350"/>
      <c r="R60" s="350"/>
      <c r="S60" s="68"/>
      <c r="T60" s="350"/>
      <c r="U60" s="350"/>
      <c r="V60" s="68"/>
    </row>
    <row r="61" customFormat="false" ht="56.25" hidden="false" customHeight="true" outlineLevel="0" collapsed="false">
      <c r="B61" s="327"/>
      <c r="C61" s="327"/>
      <c r="D61" s="24" t="s">
        <v>777</v>
      </c>
      <c r="E61" s="24" t="s">
        <v>778</v>
      </c>
      <c r="F61" s="351" t="n">
        <f aca="false">4_priedo_2!I81+4_priedo_2!I82+4_priedo_2!I83</f>
        <v>184</v>
      </c>
      <c r="G61" s="351" t="n">
        <f aca="false">4_priedo_2!K81+4_priedo_2!K82+4_priedo_2!K83</f>
        <v>0</v>
      </c>
      <c r="H61" s="327"/>
      <c r="I61" s="327"/>
      <c r="J61" s="327"/>
      <c r="K61" s="327"/>
      <c r="L61" s="327"/>
      <c r="M61" s="327"/>
      <c r="N61" s="152"/>
      <c r="O61" s="68"/>
      <c r="P61" s="68"/>
      <c r="Q61" s="350"/>
      <c r="R61" s="350"/>
      <c r="S61" s="68"/>
      <c r="T61" s="350"/>
      <c r="U61" s="350"/>
      <c r="V61" s="68"/>
    </row>
    <row r="62" customFormat="false" ht="64.5" hidden="false" customHeight="true" outlineLevel="0" collapsed="false">
      <c r="B62" s="94" t="s">
        <v>302</v>
      </c>
      <c r="C62" s="94" t="s">
        <v>1432</v>
      </c>
      <c r="D62" s="331"/>
      <c r="E62" s="331"/>
      <c r="F62" s="332"/>
      <c r="G62" s="332"/>
      <c r="H62" s="332"/>
      <c r="I62" s="345"/>
      <c r="J62" s="334"/>
      <c r="K62" s="334"/>
      <c r="L62" s="334"/>
      <c r="M62" s="334"/>
      <c r="N62" s="77"/>
      <c r="O62" s="68"/>
      <c r="P62" s="68"/>
      <c r="Q62" s="350"/>
      <c r="R62" s="350"/>
      <c r="S62" s="68"/>
      <c r="T62" s="350"/>
      <c r="U62" s="350"/>
      <c r="V62" s="68"/>
    </row>
    <row r="63" customFormat="false" ht="95.25" hidden="false" customHeight="true" outlineLevel="0" collapsed="false">
      <c r="B63" s="352"/>
      <c r="C63" s="352"/>
      <c r="D63" s="329"/>
      <c r="E63" s="329" t="s">
        <v>1433</v>
      </c>
      <c r="F63" s="337" t="n">
        <v>1500</v>
      </c>
      <c r="G63" s="337" t="n">
        <v>2064.29</v>
      </c>
      <c r="H63" s="332"/>
      <c r="I63" s="345"/>
      <c r="J63" s="334"/>
      <c r="K63" s="334"/>
      <c r="L63" s="334"/>
      <c r="M63" s="334"/>
      <c r="N63" s="77"/>
      <c r="O63" s="68"/>
      <c r="P63" s="68"/>
      <c r="Q63" s="350"/>
      <c r="R63" s="350"/>
      <c r="S63" s="68"/>
      <c r="T63" s="350"/>
      <c r="U63" s="350"/>
      <c r="V63" s="68"/>
    </row>
    <row r="64" customFormat="false" ht="141" hidden="false" customHeight="true" outlineLevel="0" collapsed="false">
      <c r="B64" s="94" t="s">
        <v>304</v>
      </c>
      <c r="C64" s="94" t="s">
        <v>305</v>
      </c>
      <c r="D64" s="331"/>
      <c r="E64" s="331"/>
      <c r="F64" s="332"/>
      <c r="G64" s="332"/>
      <c r="H64" s="353"/>
      <c r="I64" s="354"/>
      <c r="J64" s="355"/>
      <c r="K64" s="355"/>
      <c r="L64" s="355"/>
      <c r="M64" s="355"/>
      <c r="N64" s="77"/>
      <c r="O64" s="68"/>
      <c r="P64" s="68"/>
      <c r="Q64" s="68"/>
      <c r="R64" s="68"/>
      <c r="S64" s="68"/>
      <c r="T64" s="68"/>
      <c r="U64" s="68"/>
      <c r="V64" s="68"/>
    </row>
    <row r="65" customFormat="false" ht="94.5" hidden="false" customHeight="true" outlineLevel="0" collapsed="false">
      <c r="B65" s="115"/>
      <c r="C65" s="343"/>
      <c r="D65" s="329"/>
      <c r="E65" s="329" t="s">
        <v>1434</v>
      </c>
      <c r="F65" s="337" t="n">
        <v>2000</v>
      </c>
      <c r="G65" s="337" t="s">
        <v>1421</v>
      </c>
      <c r="H65" s="332"/>
      <c r="I65" s="345"/>
      <c r="J65" s="334"/>
      <c r="K65" s="334"/>
      <c r="L65" s="334"/>
      <c r="M65" s="334"/>
      <c r="N65" s="77"/>
      <c r="O65" s="68"/>
      <c r="P65" s="68"/>
      <c r="Q65" s="68"/>
      <c r="R65" s="68"/>
      <c r="S65" s="68"/>
      <c r="T65" s="68"/>
      <c r="U65" s="68"/>
      <c r="V65" s="68"/>
    </row>
    <row r="66" customFormat="false" ht="116.25" hidden="false" customHeight="true" outlineLevel="0" collapsed="false">
      <c r="B66" s="115"/>
      <c r="C66" s="343"/>
      <c r="D66" s="329"/>
      <c r="E66" s="329" t="s">
        <v>1435</v>
      </c>
      <c r="F66" s="337" t="n">
        <v>90</v>
      </c>
      <c r="G66" s="337" t="n">
        <v>86</v>
      </c>
      <c r="H66" s="332"/>
      <c r="I66" s="345"/>
      <c r="J66" s="334"/>
      <c r="K66" s="334"/>
      <c r="L66" s="334"/>
      <c r="M66" s="334"/>
      <c r="N66" s="77"/>
      <c r="O66" s="147" t="n">
        <f aca="false">98.7+29.1</f>
        <v>127.8</v>
      </c>
      <c r="P66" s="338" t="s">
        <v>1436</v>
      </c>
      <c r="Q66" s="147" t="s">
        <v>1437</v>
      </c>
      <c r="R66" s="147" t="s">
        <v>1438</v>
      </c>
      <c r="S66" s="356" t="s">
        <v>1439</v>
      </c>
      <c r="T66" s="147" t="n">
        <f aca="false">85+83+82+92</f>
        <v>342</v>
      </c>
      <c r="U66" s="357" t="n">
        <f aca="false">T66/4</f>
        <v>85.5</v>
      </c>
      <c r="V66" s="147"/>
      <c r="W66" s="313"/>
    </row>
    <row r="67" customFormat="false" ht="113.25" hidden="false" customHeight="true" outlineLevel="0" collapsed="false">
      <c r="B67" s="115"/>
      <c r="C67" s="343"/>
      <c r="D67" s="329"/>
      <c r="E67" s="329" t="s">
        <v>1440</v>
      </c>
      <c r="F67" s="337" t="n">
        <v>90</v>
      </c>
      <c r="G67" s="337" t="n">
        <v>54</v>
      </c>
      <c r="H67" s="332"/>
      <c r="I67" s="345"/>
      <c r="J67" s="334"/>
      <c r="K67" s="334"/>
      <c r="L67" s="334"/>
      <c r="M67" s="334"/>
      <c r="N67" s="77"/>
      <c r="O67" s="147" t="n">
        <f aca="false">O66/2</f>
        <v>63.9</v>
      </c>
      <c r="P67" s="147" t="n">
        <v>64</v>
      </c>
      <c r="Q67" s="147"/>
      <c r="R67" s="147"/>
      <c r="S67" s="147" t="n">
        <f aca="false">5858/13649*100</f>
        <v>42.9188951571544</v>
      </c>
      <c r="T67" s="147"/>
      <c r="U67" s="147"/>
      <c r="V67" s="147" t="n">
        <f aca="false">64+43</f>
        <v>107</v>
      </c>
      <c r="W67" s="58" t="n">
        <f aca="false">V67/2</f>
        <v>53.5</v>
      </c>
    </row>
    <row r="68" customFormat="false" ht="70.5" hidden="false" customHeight="true" outlineLevel="0" collapsed="false">
      <c r="B68" s="115"/>
      <c r="C68" s="343"/>
      <c r="D68" s="329"/>
      <c r="E68" s="329" t="s">
        <v>1441</v>
      </c>
      <c r="F68" s="337" t="n">
        <v>35</v>
      </c>
      <c r="G68" s="337" t="n">
        <v>57</v>
      </c>
      <c r="H68" s="332"/>
      <c r="I68" s="345"/>
      <c r="J68" s="334"/>
      <c r="K68" s="334"/>
      <c r="L68" s="334"/>
      <c r="M68" s="334"/>
      <c r="N68" s="77"/>
      <c r="O68" s="68"/>
      <c r="P68" s="68"/>
      <c r="Q68" s="311" t="n">
        <f aca="false">28128.82*0.7636</f>
        <v>21479.166952</v>
      </c>
      <c r="R68" s="357" t="n">
        <f aca="false">Q68/37645.44*100</f>
        <v>57.0564906453477</v>
      </c>
      <c r="S68" s="68"/>
      <c r="T68" s="68"/>
      <c r="U68" s="68"/>
      <c r="V68" s="68"/>
    </row>
    <row r="69" customFormat="false" ht="144" hidden="false" customHeight="true" outlineLevel="0" collapsed="false">
      <c r="B69" s="94" t="s">
        <v>307</v>
      </c>
      <c r="C69" s="94" t="s">
        <v>308</v>
      </c>
      <c r="D69" s="331"/>
      <c r="E69" s="331"/>
      <c r="F69" s="332"/>
      <c r="G69" s="332"/>
      <c r="H69" s="340" t="n">
        <f aca="false">4_priedo_1!H86</f>
        <v>14893271.4</v>
      </c>
      <c r="I69" s="348" t="n">
        <f aca="false">4_priedo_1!I86</f>
        <v>8830993.73</v>
      </c>
      <c r="J69" s="348" t="n">
        <f aca="false">4_priedo_1!K86</f>
        <v>6062277.67</v>
      </c>
      <c r="K69" s="342" t="n">
        <f aca="false">4_priedo_1!P86</f>
        <v>11273684.1</v>
      </c>
      <c r="L69" s="342" t="n">
        <f aca="false">4_priedo_1!Q86</f>
        <v>6901264.83</v>
      </c>
      <c r="M69" s="342" t="n">
        <f aca="false">4_priedo_1!S86</f>
        <v>4372419.27</v>
      </c>
      <c r="N69" s="77"/>
      <c r="O69" s="68"/>
      <c r="P69" s="68"/>
      <c r="Q69" s="68"/>
      <c r="R69" s="68"/>
      <c r="S69" s="68"/>
      <c r="T69" s="68"/>
      <c r="U69" s="68"/>
      <c r="V69" s="68"/>
    </row>
    <row r="70" customFormat="false" ht="90.75" hidden="false" customHeight="true" outlineLevel="0" collapsed="false">
      <c r="B70" s="115"/>
      <c r="C70" s="343"/>
      <c r="D70" s="94" t="s">
        <v>779</v>
      </c>
      <c r="E70" s="94" t="s">
        <v>780</v>
      </c>
      <c r="F70" s="337" t="n">
        <f aca="false">4_priedo_2!I87+4_priedo_2!I89+4_priedo_2!X90+4_priedo_2!X91+4_priedo_2!I93+4_priedo_2!S97</f>
        <v>28.39</v>
      </c>
      <c r="G70" s="337" t="n">
        <f aca="false">4_priedo_2!K87+4_priedo_2!K89+4_priedo_2!Z90+4_priedo_2!Z91+4_priedo_2!K93+4_priedo_2!U97</f>
        <v>26.35</v>
      </c>
      <c r="H70" s="332"/>
      <c r="I70" s="345"/>
      <c r="J70" s="334"/>
      <c r="K70" s="334"/>
      <c r="L70" s="334"/>
      <c r="M70" s="334"/>
      <c r="N70" s="77"/>
      <c r="O70" s="68"/>
      <c r="P70" s="68"/>
      <c r="Q70" s="68"/>
      <c r="R70" s="68"/>
      <c r="S70" s="68"/>
      <c r="T70" s="68"/>
      <c r="U70" s="68"/>
      <c r="V70" s="68"/>
    </row>
    <row r="71" customFormat="false" ht="168" hidden="false" customHeight="true" outlineLevel="0" collapsed="false">
      <c r="B71" s="115"/>
      <c r="C71" s="343"/>
      <c r="D71" s="94" t="s">
        <v>781</v>
      </c>
      <c r="E71" s="94" t="s">
        <v>782</v>
      </c>
      <c r="F71" s="337" t="n">
        <f aca="false">4_priedo_2!N87+4_priedo_2!I88+4_priedo_2!I90+4_priedo_2!I91+4_priedo_2!I92+4_priedo_2!I94+4_priedo_2!I95+4_priedo_2!I96+4_priedo_2!I97</f>
        <v>1531</v>
      </c>
      <c r="G71" s="337" t="n">
        <f aca="false">4_priedo_2!P87+4_priedo_2!K88+4_priedo_2!K90+4_priedo_2!K91+4_priedo_2!K92+4_priedo_2!K94+4_priedo_2!K95+4_priedo_2!K96+4_priedo_2!K97</f>
        <v>189</v>
      </c>
      <c r="H71" s="332"/>
      <c r="I71" s="345"/>
      <c r="J71" s="334"/>
      <c r="K71" s="334"/>
      <c r="L71" s="334"/>
      <c r="M71" s="334"/>
      <c r="N71" s="77"/>
      <c r="O71" s="68"/>
      <c r="P71" s="68"/>
      <c r="Q71" s="68"/>
      <c r="R71" s="68"/>
      <c r="S71" s="68"/>
      <c r="T71" s="68"/>
      <c r="U71" s="68"/>
      <c r="V71" s="68"/>
    </row>
    <row r="72" customFormat="false" ht="90.75" hidden="false" customHeight="true" outlineLevel="0" collapsed="false">
      <c r="B72" s="115"/>
      <c r="C72" s="343"/>
      <c r="D72" s="94" t="s">
        <v>783</v>
      </c>
      <c r="E72" s="94" t="s">
        <v>784</v>
      </c>
      <c r="F72" s="337" t="n">
        <f aca="false">4_priedo_2!S87</f>
        <v>1298</v>
      </c>
      <c r="G72" s="337" t="n">
        <f aca="false">4_priedo_2!U87</f>
        <v>1298</v>
      </c>
      <c r="H72" s="332"/>
      <c r="I72" s="345"/>
      <c r="J72" s="334"/>
      <c r="K72" s="334"/>
      <c r="L72" s="334"/>
      <c r="M72" s="334"/>
      <c r="N72" s="77"/>
      <c r="O72" s="68"/>
      <c r="P72" s="68"/>
      <c r="Q72" s="68"/>
      <c r="R72" s="68"/>
      <c r="S72" s="68"/>
      <c r="T72" s="68"/>
      <c r="U72" s="68"/>
      <c r="V72" s="68"/>
    </row>
    <row r="73" customFormat="false" ht="90.75" hidden="false" customHeight="true" outlineLevel="0" collapsed="false">
      <c r="B73" s="115"/>
      <c r="C73" s="343"/>
      <c r="D73" s="94" t="s">
        <v>785</v>
      </c>
      <c r="E73" s="24" t="s">
        <v>786</v>
      </c>
      <c r="F73" s="337" t="n">
        <f aca="false">4_priedo_2!X87+4_priedo_2!N88+4_priedo_2!N90+4_priedo_2!N91+4_priedo_2!N92+4_priedo_2!S94+4_priedo_2!N95+4_priedo_2!N96+4_priedo_2!N97</f>
        <v>2236</v>
      </c>
      <c r="G73" s="337" t="n">
        <f aca="false">4_priedo_2!Z87+4_priedo_2!P88+4_priedo_2!P90+4_priedo_2!P91+4_priedo_2!P92+4_priedo_2!U94+4_priedo_2!P95+4_priedo_2!P96+4_priedo_2!P97</f>
        <v>283</v>
      </c>
      <c r="H73" s="332"/>
      <c r="I73" s="345"/>
      <c r="J73" s="334"/>
      <c r="K73" s="334"/>
      <c r="L73" s="334"/>
      <c r="M73" s="334"/>
      <c r="N73" s="77"/>
      <c r="O73" s="68"/>
      <c r="P73" s="68"/>
      <c r="Q73" s="68"/>
      <c r="R73" s="68"/>
      <c r="S73" s="68"/>
      <c r="T73" s="68"/>
      <c r="U73" s="68"/>
      <c r="V73" s="68"/>
    </row>
    <row r="74" customFormat="false" ht="90.75" hidden="false" customHeight="true" outlineLevel="0" collapsed="false">
      <c r="B74" s="115"/>
      <c r="C74" s="343"/>
      <c r="D74" s="24" t="s">
        <v>787</v>
      </c>
      <c r="E74" s="24" t="s">
        <v>788</v>
      </c>
      <c r="F74" s="337" t="n">
        <f aca="false">4_priedo_2!AC87+4_priedo_2!S88+4_priedo_2!S90+4_priedo_2!S91+4_priedo_2!S96</f>
        <v>675</v>
      </c>
      <c r="G74" s="337" t="n">
        <f aca="false">4_priedo_2!AE87+4_priedo_2!U88+4_priedo_2!U90+4_priedo_2!U91+4_priedo_2!U96</f>
        <v>318</v>
      </c>
      <c r="H74" s="332"/>
      <c r="I74" s="345"/>
      <c r="J74" s="334"/>
      <c r="K74" s="334"/>
      <c r="L74" s="334"/>
      <c r="M74" s="334"/>
      <c r="N74" s="77"/>
      <c r="O74" s="68"/>
      <c r="P74" s="68"/>
      <c r="Q74" s="68"/>
      <c r="R74" s="68"/>
      <c r="S74" s="68"/>
      <c r="T74" s="68"/>
      <c r="U74" s="68"/>
      <c r="V74" s="68"/>
    </row>
    <row r="75" customFormat="false" ht="90.75" hidden="false" customHeight="true" outlineLevel="0" collapsed="false">
      <c r="B75" s="115"/>
      <c r="C75" s="343"/>
      <c r="D75" s="24" t="s">
        <v>789</v>
      </c>
      <c r="E75" s="24" t="s">
        <v>790</v>
      </c>
      <c r="F75" s="337" t="n">
        <f aca="false">4_priedo_2!AH87+4_priedo_2!X88+4_priedo_2!AC90+4_priedo_2!AC91+4_priedo_2!S92+4_priedo_2!AC94+4_priedo_2!S95+4_priedo_2!X96</f>
        <v>2797</v>
      </c>
      <c r="G75" s="337" t="n">
        <f aca="false">4_priedo_2!AJ87+4_priedo_2!Z88+4_priedo_2!AE90+4_priedo_2!AE91+4_priedo_2!U92+4_priedo_2!AE94+4_priedo_2!U95+4_priedo_2!Z96</f>
        <v>1488</v>
      </c>
      <c r="H75" s="332"/>
      <c r="I75" s="345"/>
      <c r="J75" s="334"/>
      <c r="K75" s="334"/>
      <c r="L75" s="334"/>
      <c r="M75" s="334"/>
      <c r="N75" s="77"/>
      <c r="O75" s="68"/>
      <c r="P75" s="68"/>
      <c r="Q75" s="68"/>
      <c r="R75" s="68"/>
      <c r="S75" s="68"/>
      <c r="T75" s="68"/>
      <c r="U75" s="68"/>
      <c r="V75" s="68"/>
    </row>
    <row r="76" customFormat="false" ht="90.75" hidden="false" customHeight="true" outlineLevel="0" collapsed="false">
      <c r="B76" s="115"/>
      <c r="C76" s="343"/>
      <c r="D76" s="24" t="s">
        <v>791</v>
      </c>
      <c r="E76" s="24" t="s">
        <v>792</v>
      </c>
      <c r="F76" s="337" t="n">
        <f aca="false">4_priedo_2!AM87+4_priedo_2!AC88+4_priedo_2!AH90+4_priedo_2!AH91+4_priedo_2!X92+4_priedo_2!AH94+4_priedo_2!X95+4_priedo_2!AC96+4_priedo_2!X97</f>
        <v>2485</v>
      </c>
      <c r="G76" s="337" t="n">
        <f aca="false">4_priedo_2!AO87+4_priedo_2!AE88+4_priedo_2!AJ90+4_priedo_2!AJ91+4_priedo_2!Z92+4_priedo_2!AJ94+4_priedo_2!Z95+4_priedo_2!AE96+4_priedo_2!Z97</f>
        <v>572</v>
      </c>
      <c r="H76" s="332"/>
      <c r="I76" s="345"/>
      <c r="J76" s="334"/>
      <c r="K76" s="334"/>
      <c r="L76" s="334"/>
      <c r="M76" s="334"/>
      <c r="N76" s="77"/>
      <c r="O76" s="68"/>
      <c r="P76" s="68"/>
      <c r="Q76" s="68"/>
      <c r="R76" s="68"/>
      <c r="S76" s="68"/>
      <c r="T76" s="68"/>
      <c r="U76" s="68"/>
      <c r="V76" s="68"/>
    </row>
    <row r="77" customFormat="false" ht="65.25" hidden="false" customHeight="true" outlineLevel="0" collapsed="false">
      <c r="B77" s="94" t="s">
        <v>355</v>
      </c>
      <c r="C77" s="94" t="s">
        <v>356</v>
      </c>
      <c r="D77" s="331"/>
      <c r="E77" s="331"/>
      <c r="F77" s="332"/>
      <c r="G77" s="332"/>
      <c r="H77" s="340" t="n">
        <f aca="false">4_priedo_1!H98</f>
        <v>2053631.87</v>
      </c>
      <c r="I77" s="342" t="n">
        <f aca="false">4_priedo_1!I98</f>
        <v>1745587.09</v>
      </c>
      <c r="J77" s="342" t="n">
        <f aca="false">4_priedo_1!K98</f>
        <v>308044.78</v>
      </c>
      <c r="K77" s="342" t="n">
        <f aca="false">4_priedo_1!P98</f>
        <v>1421284.24</v>
      </c>
      <c r="L77" s="342" t="n">
        <f aca="false">4_priedo_1!Q98</f>
        <v>1208091.61</v>
      </c>
      <c r="M77" s="342" t="n">
        <f aca="false">4_priedo_1!S98</f>
        <v>213192.63</v>
      </c>
      <c r="N77" s="77"/>
      <c r="O77" s="68"/>
      <c r="P77" s="68"/>
      <c r="Q77" s="68"/>
      <c r="R77" s="68"/>
      <c r="S77" s="68"/>
      <c r="T77" s="68"/>
      <c r="U77" s="68"/>
      <c r="V77" s="68"/>
    </row>
    <row r="78" customFormat="false" ht="169.5" hidden="false" customHeight="true" outlineLevel="0" collapsed="false">
      <c r="B78" s="115"/>
      <c r="C78" s="343"/>
      <c r="D78" s="94" t="s">
        <v>796</v>
      </c>
      <c r="E78" s="94" t="s">
        <v>797</v>
      </c>
      <c r="F78" s="337" t="n">
        <f aca="false">4_priedo_2!I99+4_priedo_2!I100</f>
        <v>124.5</v>
      </c>
      <c r="G78" s="337" t="n">
        <f aca="false">4_priedo_2!K99+4_priedo_2!K100</f>
        <v>132.02</v>
      </c>
      <c r="H78" s="332"/>
      <c r="I78" s="345"/>
      <c r="J78" s="334"/>
      <c r="K78" s="334"/>
      <c r="L78" s="334"/>
      <c r="M78" s="334"/>
      <c r="N78" s="77"/>
      <c r="O78" s="68"/>
      <c r="P78" s="68"/>
      <c r="Q78" s="68"/>
      <c r="R78" s="68"/>
      <c r="S78" s="68"/>
      <c r="T78" s="68"/>
      <c r="U78" s="68"/>
      <c r="V78" s="68"/>
    </row>
    <row r="79" customFormat="false" ht="92.25" hidden="false" customHeight="true" outlineLevel="0" collapsed="false">
      <c r="B79" s="115"/>
      <c r="C79" s="343"/>
      <c r="D79" s="94" t="s">
        <v>798</v>
      </c>
      <c r="E79" s="94" t="s">
        <v>799</v>
      </c>
      <c r="F79" s="337" t="n">
        <f aca="false">4_priedo_2!N99</f>
        <v>20.25</v>
      </c>
      <c r="G79" s="337" t="n">
        <f aca="false">4_priedo_2!P99</f>
        <v>0</v>
      </c>
      <c r="H79" s="332"/>
      <c r="I79" s="345"/>
      <c r="J79" s="334"/>
      <c r="K79" s="334"/>
      <c r="L79" s="334"/>
      <c r="M79" s="334"/>
      <c r="N79" s="77"/>
      <c r="O79" s="68"/>
      <c r="P79" s="68"/>
      <c r="Q79" s="68"/>
      <c r="R79" s="68"/>
      <c r="S79" s="68"/>
      <c r="T79" s="68"/>
      <c r="U79" s="68"/>
      <c r="V79" s="68"/>
    </row>
    <row r="80" customFormat="false" ht="104.25" hidden="false" customHeight="true" outlineLevel="0" collapsed="false">
      <c r="B80" s="110" t="s">
        <v>367</v>
      </c>
      <c r="C80" s="110" t="s">
        <v>368</v>
      </c>
      <c r="D80" s="331"/>
      <c r="E80" s="331"/>
      <c r="F80" s="332"/>
      <c r="G80" s="332"/>
      <c r="H80" s="340" t="n">
        <f aca="false">4_priedo_1!H101</f>
        <v>3251580.69</v>
      </c>
      <c r="I80" s="342" t="n">
        <f aca="false">4_priedo_1!I101</f>
        <v>2741982.62</v>
      </c>
      <c r="J80" s="342" t="n">
        <f aca="false">4_priedo_1!K101</f>
        <v>509598.07</v>
      </c>
      <c r="K80" s="342" t="n">
        <f aca="false">4_priedo_1!P101</f>
        <v>2905938.77</v>
      </c>
      <c r="L80" s="342" t="n">
        <f aca="false">4_priedo_1!Q101</f>
        <v>2482666.63</v>
      </c>
      <c r="M80" s="342" t="n">
        <f aca="false">4_priedo_1!S101</f>
        <v>423272.14</v>
      </c>
      <c r="N80" s="77"/>
      <c r="O80" s="68"/>
      <c r="P80" s="68"/>
      <c r="Q80" s="68"/>
      <c r="R80" s="68"/>
      <c r="S80" s="68"/>
      <c r="T80" s="68"/>
      <c r="U80" s="68"/>
      <c r="V80" s="68"/>
    </row>
    <row r="81" customFormat="false" ht="91.5" hidden="false" customHeight="true" outlineLevel="0" collapsed="false">
      <c r="B81" s="115"/>
      <c r="C81" s="343"/>
      <c r="D81" s="94" t="s">
        <v>801</v>
      </c>
      <c r="E81" s="94" t="s">
        <v>805</v>
      </c>
      <c r="F81" s="337" t="n">
        <f aca="false">SUM(4_priedo_2!I102:I107)</f>
        <v>8973.5</v>
      </c>
      <c r="G81" s="337" t="n">
        <f aca="false">SUM(4_priedo_2!K102:K107)</f>
        <v>4850.9</v>
      </c>
      <c r="H81" s="332"/>
      <c r="I81" s="345"/>
      <c r="J81" s="334"/>
      <c r="K81" s="334"/>
      <c r="L81" s="334"/>
      <c r="M81" s="334"/>
      <c r="N81" s="77"/>
      <c r="O81" s="68"/>
      <c r="P81" s="339"/>
      <c r="Q81" s="339"/>
      <c r="R81" s="339"/>
      <c r="S81" s="339"/>
      <c r="T81" s="68"/>
      <c r="U81" s="68"/>
      <c r="V81" s="68"/>
    </row>
    <row r="82" customFormat="false" ht="47.25" hidden="false" customHeight="true" outlineLevel="0" collapsed="false">
      <c r="B82" s="94" t="s">
        <v>395</v>
      </c>
      <c r="C82" s="94" t="s">
        <v>396</v>
      </c>
      <c r="D82" s="331"/>
      <c r="E82" s="331"/>
      <c r="F82" s="332"/>
      <c r="G82" s="332"/>
      <c r="H82" s="340" t="n">
        <f aca="false">4_priedo_1!H108</f>
        <v>3738673.05</v>
      </c>
      <c r="I82" s="347" t="n">
        <f aca="false">4_priedo_1!I108</f>
        <v>2972022.09</v>
      </c>
      <c r="J82" s="348" t="n">
        <f aca="false">4_priedo_1!K108</f>
        <v>766650.96</v>
      </c>
      <c r="K82" s="342" t="n">
        <f aca="false">4_priedo_1!P108</f>
        <v>1344568</v>
      </c>
      <c r="L82" s="342" t="n">
        <f aca="false">4_priedo_1!Q108</f>
        <v>1170481.45</v>
      </c>
      <c r="M82" s="342" t="n">
        <f aca="false">4_priedo_1!S108</f>
        <v>174086.55</v>
      </c>
      <c r="N82" s="77"/>
      <c r="O82" s="68"/>
      <c r="P82" s="68"/>
      <c r="Q82" s="68"/>
      <c r="R82" s="68"/>
      <c r="S82" s="68"/>
      <c r="T82" s="68"/>
      <c r="U82" s="68"/>
      <c r="V82" s="68"/>
    </row>
    <row r="83" customFormat="false" ht="91.5" hidden="false" customHeight="true" outlineLevel="0" collapsed="false">
      <c r="B83" s="352"/>
      <c r="C83" s="352"/>
      <c r="D83" s="94" t="s">
        <v>810</v>
      </c>
      <c r="E83" s="94" t="s">
        <v>811</v>
      </c>
      <c r="F83" s="340" t="n">
        <f aca="false">4_priedo_2!N110+4_priedo_2!N111+4_priedo_2!N112+4_priedo_2!N113+4_priedo_2!I114+4_priedo_2!N115+4_priedo_2!N116+4_priedo_2!S117+4_priedo_2!S118+4_priedo_2!N119+4_priedo_2!N120</f>
        <v>96.168</v>
      </c>
      <c r="G83" s="340" t="n">
        <f aca="false">4_priedo_2!P110+4_priedo_2!P111+4_priedo_2!P112+4_priedo_2!P113+4_priedo_2!K114+4_priedo_2!P115+4_priedo_2!P116+4_priedo_2!U117+4_priedo_2!U118+4_priedo_2!P119+4_priedo_2!P120</f>
        <v>26.68</v>
      </c>
      <c r="H83" s="332"/>
      <c r="I83" s="345"/>
      <c r="J83" s="334"/>
      <c r="K83" s="334"/>
      <c r="L83" s="334"/>
      <c r="M83" s="334"/>
      <c r="N83" s="77"/>
      <c r="O83" s="68"/>
      <c r="P83" s="68"/>
      <c r="Q83" s="68"/>
      <c r="R83" s="68"/>
      <c r="S83" s="68"/>
      <c r="T83" s="68"/>
      <c r="U83" s="68"/>
      <c r="V83" s="68"/>
    </row>
    <row r="84" customFormat="false" ht="160.5" hidden="false" customHeight="true" outlineLevel="0" collapsed="false">
      <c r="B84" s="115"/>
      <c r="C84" s="343"/>
      <c r="D84" s="94" t="s">
        <v>806</v>
      </c>
      <c r="E84" s="94" t="s">
        <v>807</v>
      </c>
      <c r="F84" s="337" t="n">
        <f aca="false">4_priedo_2!I109+4_priedo_2!N117+4_priedo_2!I118</f>
        <v>5</v>
      </c>
      <c r="G84" s="337" t="n">
        <f aca="false">4_priedo_2!K109+4_priedo_2!P117+4_priedo_2!K118</f>
        <v>0</v>
      </c>
      <c r="H84" s="332"/>
      <c r="I84" s="345"/>
      <c r="J84" s="334"/>
      <c r="K84" s="334"/>
      <c r="L84" s="334"/>
      <c r="M84" s="334"/>
      <c r="N84" s="77"/>
      <c r="O84" s="68"/>
      <c r="P84" s="68"/>
      <c r="Q84" s="68"/>
      <c r="R84" s="68"/>
      <c r="S84" s="68"/>
      <c r="T84" s="68"/>
      <c r="U84" s="68"/>
      <c r="V84" s="68"/>
    </row>
    <row r="85" customFormat="false" ht="95.25" hidden="false" customHeight="true" outlineLevel="0" collapsed="false">
      <c r="B85" s="115"/>
      <c r="C85" s="343"/>
      <c r="D85" s="94" t="s">
        <v>808</v>
      </c>
      <c r="E85" s="94" t="s">
        <v>809</v>
      </c>
      <c r="F85" s="337" t="n">
        <f aca="false">4_priedo_2!I110+4_priedo_2!I113+4_priedo_2!N114+4_priedo_2!I116+4_priedo_2!I117+4_priedo_2!I119+4_priedo_2!I120+4_priedo_2!AC118</f>
        <v>193</v>
      </c>
      <c r="G85" s="337" t="n">
        <f aca="false">4_priedo_2!K110+4_priedo_2!K113+4_priedo_2!P114+4_priedo_2!K116+4_priedo_2!K117+4_priedo_2!AE118+4_priedo_2!K119+4_priedo_2!K120</f>
        <v>167</v>
      </c>
      <c r="H85" s="332"/>
      <c r="I85" s="345"/>
      <c r="J85" s="334"/>
      <c r="K85" s="334"/>
      <c r="L85" s="334"/>
      <c r="M85" s="334"/>
      <c r="N85" s="77"/>
      <c r="O85" s="68"/>
      <c r="P85" s="68"/>
      <c r="Q85" s="68"/>
      <c r="R85" s="68"/>
      <c r="S85" s="68"/>
      <c r="T85" s="68"/>
      <c r="U85" s="68"/>
      <c r="V85" s="68"/>
    </row>
    <row r="86" customFormat="false" ht="67.5" hidden="false" customHeight="true" outlineLevel="0" collapsed="false">
      <c r="B86" s="115"/>
      <c r="C86" s="343"/>
      <c r="D86" s="92" t="s">
        <v>817</v>
      </c>
      <c r="E86" s="92" t="s">
        <v>818</v>
      </c>
      <c r="F86" s="337" t="n">
        <f aca="false">4_priedo_2!X118</f>
        <v>2</v>
      </c>
      <c r="G86" s="337" t="n">
        <f aca="false">4_priedo_2!Z118</f>
        <v>0</v>
      </c>
      <c r="H86" s="332"/>
      <c r="I86" s="345"/>
      <c r="J86" s="334"/>
      <c r="K86" s="334"/>
      <c r="L86" s="334"/>
      <c r="M86" s="334"/>
      <c r="N86" s="77"/>
      <c r="O86" s="68"/>
      <c r="P86" s="68"/>
      <c r="Q86" s="68"/>
      <c r="R86" s="68"/>
      <c r="S86" s="68"/>
      <c r="T86" s="68"/>
      <c r="U86" s="68"/>
      <c r="V86" s="68"/>
    </row>
    <row r="87" customFormat="false" ht="121.5" hidden="false" customHeight="true" outlineLevel="0" collapsed="false">
      <c r="B87" s="115"/>
      <c r="C87" s="343"/>
      <c r="D87" s="94" t="s">
        <v>812</v>
      </c>
      <c r="E87" s="94" t="s">
        <v>813</v>
      </c>
      <c r="F87" s="337" t="n">
        <f aca="false">4_priedo_2!N118</f>
        <v>1</v>
      </c>
      <c r="G87" s="337" t="n">
        <f aca="false">4_priedo_2!P118</f>
        <v>0</v>
      </c>
      <c r="H87" s="332"/>
      <c r="I87" s="345"/>
      <c r="J87" s="334"/>
      <c r="K87" s="334"/>
      <c r="L87" s="334"/>
      <c r="M87" s="334"/>
      <c r="N87" s="77"/>
      <c r="O87" s="68"/>
      <c r="P87" s="68"/>
      <c r="Q87" s="68"/>
      <c r="R87" s="68"/>
      <c r="S87" s="68"/>
      <c r="T87" s="68"/>
      <c r="U87" s="68"/>
      <c r="V87" s="68"/>
    </row>
    <row r="88" customFormat="false" ht="78.75" hidden="false" customHeight="true" outlineLevel="0" collapsed="false">
      <c r="B88" s="92" t="s">
        <v>439</v>
      </c>
      <c r="C88" s="92" t="s">
        <v>440</v>
      </c>
      <c r="D88" s="331"/>
      <c r="E88" s="331"/>
      <c r="F88" s="332"/>
      <c r="G88" s="332"/>
      <c r="H88" s="332"/>
      <c r="I88" s="345"/>
      <c r="J88" s="334"/>
      <c r="K88" s="334"/>
      <c r="L88" s="334"/>
      <c r="M88" s="334"/>
      <c r="N88" s="77"/>
      <c r="O88" s="68"/>
      <c r="P88" s="68"/>
      <c r="Q88" s="68"/>
      <c r="R88" s="68"/>
      <c r="S88" s="68"/>
      <c r="T88" s="68"/>
      <c r="U88" s="68"/>
      <c r="V88" s="68"/>
    </row>
    <row r="89" customFormat="false" ht="67.5" hidden="false" customHeight="true" outlineLevel="0" collapsed="false">
      <c r="B89" s="115"/>
      <c r="C89" s="343"/>
      <c r="D89" s="329"/>
      <c r="E89" s="329" t="s">
        <v>1442</v>
      </c>
      <c r="F89" s="337" t="n">
        <v>100</v>
      </c>
      <c r="G89" s="337" t="n">
        <v>139</v>
      </c>
      <c r="H89" s="332"/>
      <c r="I89" s="345"/>
      <c r="J89" s="334"/>
      <c r="K89" s="334"/>
      <c r="L89" s="334"/>
      <c r="M89" s="334"/>
      <c r="N89" s="77"/>
      <c r="O89" s="68"/>
      <c r="P89" s="339"/>
      <c r="Q89" s="338" t="s">
        <v>1443</v>
      </c>
      <c r="R89" s="338" t="s">
        <v>1444</v>
      </c>
      <c r="S89" s="311" t="n">
        <f aca="false">11.7/8.4</f>
        <v>1.39285714285714</v>
      </c>
      <c r="T89" s="311"/>
      <c r="U89" s="338" t="s">
        <v>1445</v>
      </c>
      <c r="V89" s="338" t="s">
        <v>1446</v>
      </c>
      <c r="W89" s="60" t="n">
        <f aca="false">12.5/7.8</f>
        <v>1.6025641025641</v>
      </c>
    </row>
    <row r="90" customFormat="false" ht="108.75" hidden="false" customHeight="true" outlineLevel="0" collapsed="false">
      <c r="B90" s="94" t="s">
        <v>441</v>
      </c>
      <c r="C90" s="94" t="s">
        <v>442</v>
      </c>
      <c r="D90" s="331"/>
      <c r="E90" s="331"/>
      <c r="F90" s="332"/>
      <c r="G90" s="332"/>
      <c r="H90" s="340"/>
      <c r="I90" s="344"/>
      <c r="J90" s="342"/>
      <c r="K90" s="342"/>
      <c r="L90" s="342"/>
      <c r="M90" s="342"/>
      <c r="N90" s="77"/>
      <c r="O90" s="68"/>
      <c r="P90" s="68"/>
      <c r="Q90" s="68"/>
      <c r="R90" s="68"/>
      <c r="S90" s="68"/>
      <c r="T90" s="68"/>
      <c r="U90" s="68"/>
      <c r="V90" s="68"/>
    </row>
    <row r="91" customFormat="false" ht="78.75" hidden="false" customHeight="true" outlineLevel="0" collapsed="false">
      <c r="B91" s="115"/>
      <c r="C91" s="343"/>
      <c r="D91" s="329"/>
      <c r="E91" s="329" t="s">
        <v>1447</v>
      </c>
      <c r="F91" s="337" t="n">
        <v>346229</v>
      </c>
      <c r="G91" s="337" t="n">
        <v>371400</v>
      </c>
      <c r="H91" s="332"/>
      <c r="I91" s="345"/>
      <c r="J91" s="334"/>
      <c r="K91" s="334"/>
      <c r="L91" s="334"/>
      <c r="M91" s="334"/>
      <c r="N91" s="77"/>
      <c r="O91" s="68"/>
      <c r="P91" s="68"/>
      <c r="Q91" s="68"/>
      <c r="R91" s="68"/>
      <c r="U91" s="68"/>
      <c r="V91" s="68"/>
    </row>
    <row r="92" customFormat="false" ht="106.5" hidden="false" customHeight="true" outlineLevel="0" collapsed="false">
      <c r="B92" s="94" t="s">
        <v>443</v>
      </c>
      <c r="C92" s="94" t="s">
        <v>444</v>
      </c>
      <c r="D92" s="331"/>
      <c r="E92" s="331"/>
      <c r="F92" s="332"/>
      <c r="G92" s="332"/>
      <c r="H92" s="340" t="n">
        <f aca="false">4_priedo_1!H123</f>
        <v>2044376</v>
      </c>
      <c r="I92" s="342" t="n">
        <f aca="false">4_priedo_1!I123</f>
        <v>1737720</v>
      </c>
      <c r="J92" s="342" t="n">
        <f aca="false">4_priedo_1!K123</f>
        <v>306656</v>
      </c>
      <c r="K92" s="342" t="n">
        <f aca="false">4_priedo_1!P123</f>
        <v>0</v>
      </c>
      <c r="L92" s="342" t="n">
        <f aca="false">4_priedo_1!R123</f>
        <v>0</v>
      </c>
      <c r="M92" s="342" t="n">
        <f aca="false">4_priedo_1!S123</f>
        <v>0</v>
      </c>
      <c r="N92" s="77"/>
      <c r="O92" s="68"/>
      <c r="P92" s="68"/>
      <c r="Q92" s="68"/>
      <c r="R92" s="68"/>
      <c r="U92" s="68"/>
      <c r="V92" s="68"/>
    </row>
    <row r="93" customFormat="false" ht="63.75" hidden="false" customHeight="true" outlineLevel="0" collapsed="false">
      <c r="B93" s="115"/>
      <c r="C93" s="343"/>
      <c r="D93" s="22" t="s">
        <v>819</v>
      </c>
      <c r="E93" s="22" t="s">
        <v>820</v>
      </c>
      <c r="F93" s="337" t="n">
        <f aca="false">4_priedo_2!I124</f>
        <v>9</v>
      </c>
      <c r="G93" s="337" t="n">
        <f aca="false">4_priedo_2!K124</f>
        <v>0</v>
      </c>
      <c r="H93" s="332"/>
      <c r="I93" s="345"/>
      <c r="J93" s="334"/>
      <c r="K93" s="334"/>
      <c r="L93" s="334"/>
      <c r="M93" s="334"/>
      <c r="N93" s="77"/>
      <c r="O93" s="68"/>
      <c r="P93" s="68"/>
      <c r="Q93" s="68"/>
      <c r="R93" s="68"/>
      <c r="U93" s="68"/>
      <c r="V93" s="68"/>
    </row>
    <row r="94" customFormat="false" ht="62.25" hidden="false" customHeight="true" outlineLevel="0" collapsed="false">
      <c r="B94" s="329" t="s">
        <v>449</v>
      </c>
      <c r="C94" s="329" t="s">
        <v>450</v>
      </c>
      <c r="D94" s="331"/>
      <c r="E94" s="331"/>
      <c r="F94" s="332"/>
      <c r="G94" s="332"/>
      <c r="H94" s="332"/>
      <c r="I94" s="345"/>
      <c r="J94" s="334"/>
      <c r="K94" s="334"/>
      <c r="L94" s="334"/>
      <c r="M94" s="334"/>
      <c r="N94" s="77"/>
      <c r="O94" s="68"/>
      <c r="P94" s="68"/>
      <c r="Q94" s="68"/>
      <c r="R94" s="68"/>
      <c r="U94" s="68"/>
      <c r="V94" s="68"/>
    </row>
    <row r="95" customFormat="false" ht="58.5" hidden="false" customHeight="true" outlineLevel="0" collapsed="false">
      <c r="B95" s="115"/>
      <c r="C95" s="343"/>
      <c r="D95" s="329"/>
      <c r="E95" s="329" t="s">
        <v>1448</v>
      </c>
      <c r="F95" s="337" t="n">
        <v>33</v>
      </c>
      <c r="G95" s="337" t="n">
        <v>7.99</v>
      </c>
      <c r="H95" s="332"/>
      <c r="I95" s="345"/>
      <c r="J95" s="334"/>
      <c r="K95" s="334"/>
      <c r="L95" s="334"/>
      <c r="M95" s="334"/>
      <c r="N95" s="77"/>
      <c r="O95" s="68"/>
      <c r="P95" s="68"/>
      <c r="Q95" s="338" t="s">
        <v>1449</v>
      </c>
      <c r="R95" s="147"/>
      <c r="S95" s="338" t="s">
        <v>1450</v>
      </c>
      <c r="T95" s="339"/>
      <c r="U95" s="68"/>
      <c r="V95" s="68"/>
    </row>
    <row r="96" customFormat="false" ht="69" hidden="false" customHeight="true" outlineLevel="0" collapsed="false">
      <c r="B96" s="329" t="s">
        <v>451</v>
      </c>
      <c r="C96" s="329" t="s">
        <v>452</v>
      </c>
      <c r="D96" s="331"/>
      <c r="E96" s="331"/>
      <c r="F96" s="332"/>
      <c r="G96" s="332"/>
      <c r="H96" s="340"/>
      <c r="I96" s="344"/>
      <c r="J96" s="342"/>
      <c r="K96" s="342"/>
      <c r="L96" s="342"/>
      <c r="M96" s="342"/>
      <c r="N96" s="77"/>
      <c r="O96" s="68"/>
      <c r="P96" s="68"/>
      <c r="Q96" s="68"/>
      <c r="R96" s="68"/>
      <c r="S96" s="68"/>
      <c r="T96" s="68"/>
      <c r="U96" s="68"/>
      <c r="V96" s="68"/>
    </row>
    <row r="97" customFormat="false" ht="30.75" hidden="false" customHeight="true" outlineLevel="0" collapsed="false">
      <c r="B97" s="115"/>
      <c r="C97" s="343"/>
      <c r="D97" s="329"/>
      <c r="E97" s="329"/>
      <c r="F97" s="337"/>
      <c r="G97" s="337"/>
      <c r="H97" s="332"/>
      <c r="I97" s="345"/>
      <c r="J97" s="334"/>
      <c r="K97" s="334"/>
      <c r="L97" s="334"/>
      <c r="M97" s="334"/>
      <c r="N97" s="77"/>
      <c r="O97" s="68"/>
      <c r="P97" s="68"/>
      <c r="Q97" s="68"/>
      <c r="R97" s="68"/>
      <c r="S97" s="68"/>
      <c r="T97" s="68"/>
      <c r="U97" s="68"/>
      <c r="V97" s="68"/>
    </row>
    <row r="98" customFormat="false" ht="109.5" hidden="false" customHeight="true" outlineLevel="0" collapsed="false">
      <c r="B98" s="329" t="s">
        <v>453</v>
      </c>
      <c r="C98" s="329" t="s">
        <v>454</v>
      </c>
      <c r="D98" s="331"/>
      <c r="E98" s="331"/>
      <c r="F98" s="332"/>
      <c r="G98" s="332"/>
      <c r="H98" s="332"/>
      <c r="I98" s="345"/>
      <c r="J98" s="334"/>
      <c r="K98" s="334"/>
      <c r="L98" s="334"/>
      <c r="M98" s="334"/>
      <c r="N98" s="77"/>
      <c r="O98" s="68"/>
      <c r="P98" s="68"/>
      <c r="Q98" s="68"/>
      <c r="R98" s="68"/>
      <c r="S98" s="68"/>
      <c r="T98" s="68"/>
      <c r="U98" s="68"/>
      <c r="V98" s="68"/>
    </row>
    <row r="99" customFormat="false" ht="93" hidden="false" customHeight="true" outlineLevel="0" collapsed="false">
      <c r="B99" s="115"/>
      <c r="C99" s="343"/>
      <c r="D99" s="329"/>
      <c r="E99" s="329" t="s">
        <v>1451</v>
      </c>
      <c r="F99" s="337" t="n">
        <v>1000</v>
      </c>
      <c r="G99" s="337" t="n">
        <v>1423</v>
      </c>
      <c r="H99" s="332"/>
      <c r="I99" s="345"/>
      <c r="J99" s="334"/>
      <c r="K99" s="334"/>
      <c r="L99" s="334"/>
      <c r="M99" s="334"/>
      <c r="N99" s="77"/>
      <c r="O99" s="68"/>
      <c r="P99" s="68"/>
      <c r="Q99" s="68"/>
      <c r="R99" s="68"/>
      <c r="S99" s="68"/>
      <c r="T99" s="68"/>
      <c r="U99" s="68"/>
      <c r="V99" s="68" t="s">
        <v>306</v>
      </c>
    </row>
    <row r="100" customFormat="false" ht="80.25" hidden="false" customHeight="true" outlineLevel="0" collapsed="false">
      <c r="B100" s="329" t="s">
        <v>455</v>
      </c>
      <c r="C100" s="329" t="s">
        <v>456</v>
      </c>
      <c r="D100" s="331"/>
      <c r="E100" s="331"/>
      <c r="F100" s="332"/>
      <c r="G100" s="332"/>
      <c r="H100" s="340" t="n">
        <f aca="false">4_priedo_1!H128</f>
        <v>7000000</v>
      </c>
      <c r="I100" s="340" t="n">
        <f aca="false">4_priedo_1!I128</f>
        <v>0</v>
      </c>
      <c r="J100" s="340" t="n">
        <f aca="false">4_priedo_1!K128</f>
        <v>7000000</v>
      </c>
      <c r="K100" s="342" t="n">
        <f aca="false">4_priedo_1!P128</f>
        <v>0</v>
      </c>
      <c r="L100" s="342" t="n">
        <f aca="false">4_priedo_1!Q128</f>
        <v>0</v>
      </c>
      <c r="M100" s="342" t="n">
        <f aca="false">4_priedo_1!S128</f>
        <v>0</v>
      </c>
      <c r="N100" s="77"/>
      <c r="O100" s="68"/>
      <c r="P100" s="68"/>
      <c r="Q100" s="68"/>
      <c r="R100" s="68"/>
      <c r="S100" s="68"/>
      <c r="T100" s="68"/>
      <c r="U100" s="68"/>
      <c r="V100" s="68"/>
    </row>
    <row r="101" customFormat="false" ht="30.75" hidden="false" customHeight="true" outlineLevel="0" collapsed="false">
      <c r="B101" s="115"/>
      <c r="C101" s="343"/>
      <c r="D101" s="24" t="s">
        <v>821</v>
      </c>
      <c r="E101" s="24" t="s">
        <v>822</v>
      </c>
      <c r="F101" s="63" t="n">
        <f aca="false">4_priedo_2!I129</f>
        <v>200</v>
      </c>
      <c r="G101" s="337" t="n">
        <f aca="false">4_priedo_2!K129</f>
        <v>0</v>
      </c>
      <c r="H101" s="332"/>
      <c r="I101" s="345"/>
      <c r="J101" s="334"/>
      <c r="K101" s="334"/>
      <c r="L101" s="334"/>
      <c r="M101" s="334"/>
      <c r="N101" s="77"/>
      <c r="O101" s="68"/>
      <c r="P101" s="68"/>
      <c r="Q101" s="68"/>
      <c r="R101" s="68"/>
      <c r="S101" s="68"/>
      <c r="T101" s="68"/>
      <c r="U101" s="68"/>
      <c r="V101" s="68"/>
    </row>
    <row r="102" customFormat="false" ht="53.25" hidden="false" customHeight="true" outlineLevel="0" collapsed="false">
      <c r="B102" s="329" t="s">
        <v>463</v>
      </c>
      <c r="C102" s="329" t="s">
        <v>464</v>
      </c>
      <c r="D102" s="331"/>
      <c r="E102" s="331"/>
      <c r="F102" s="332"/>
      <c r="G102" s="332"/>
      <c r="H102" s="332"/>
      <c r="I102" s="345"/>
      <c r="J102" s="334"/>
      <c r="K102" s="334"/>
      <c r="L102" s="334"/>
      <c r="M102" s="334"/>
      <c r="N102" s="77"/>
      <c r="O102" s="68"/>
      <c r="P102" s="68"/>
      <c r="Q102" s="68"/>
      <c r="R102" s="68"/>
      <c r="S102" s="68"/>
      <c r="T102" s="68"/>
      <c r="U102" s="68"/>
      <c r="V102" s="68"/>
    </row>
    <row r="103" customFormat="false" ht="106.5" hidden="false" customHeight="true" outlineLevel="0" collapsed="false">
      <c r="B103" s="329" t="s">
        <v>465</v>
      </c>
      <c r="C103" s="329" t="s">
        <v>466</v>
      </c>
      <c r="D103" s="331"/>
      <c r="E103" s="331"/>
      <c r="F103" s="332"/>
      <c r="G103" s="332"/>
      <c r="H103" s="332"/>
      <c r="I103" s="345"/>
      <c r="J103" s="334"/>
      <c r="K103" s="334"/>
      <c r="L103" s="334"/>
      <c r="M103" s="334"/>
      <c r="N103" s="77"/>
      <c r="O103" s="68"/>
      <c r="P103" s="68"/>
      <c r="Q103" s="68"/>
      <c r="R103" s="68"/>
      <c r="S103" s="68"/>
      <c r="T103" s="68"/>
      <c r="U103" s="68"/>
      <c r="V103" s="68"/>
    </row>
    <row r="104" customFormat="false" ht="93" hidden="false" customHeight="true" outlineLevel="0" collapsed="false">
      <c r="B104" s="115"/>
      <c r="C104" s="343"/>
      <c r="D104" s="329"/>
      <c r="E104" s="24" t="s">
        <v>1452</v>
      </c>
      <c r="F104" s="337" t="n">
        <v>71</v>
      </c>
      <c r="G104" s="337" t="n">
        <v>77.6</v>
      </c>
      <c r="H104" s="332"/>
      <c r="I104" s="345"/>
      <c r="J104" s="334"/>
      <c r="K104" s="334"/>
      <c r="L104" s="334"/>
      <c r="M104" s="334"/>
      <c r="N104" s="77"/>
      <c r="O104" s="68"/>
      <c r="P104" s="68"/>
      <c r="Q104" s="68"/>
      <c r="R104" s="68"/>
      <c r="S104" s="68"/>
      <c r="T104" s="68"/>
      <c r="U104" s="68"/>
      <c r="V104" s="68"/>
    </row>
    <row r="105" customFormat="false" ht="143.25" hidden="false" customHeight="true" outlineLevel="0" collapsed="false">
      <c r="B105" s="329" t="s">
        <v>467</v>
      </c>
      <c r="C105" s="329" t="s">
        <v>468</v>
      </c>
      <c r="D105" s="331"/>
      <c r="E105" s="331"/>
      <c r="F105" s="332"/>
      <c r="G105" s="332"/>
      <c r="H105" s="332"/>
      <c r="I105" s="345"/>
      <c r="J105" s="334"/>
      <c r="K105" s="334"/>
      <c r="L105" s="334"/>
      <c r="M105" s="334"/>
      <c r="N105" s="77"/>
      <c r="O105" s="68"/>
      <c r="P105" s="68"/>
      <c r="Q105" s="68"/>
      <c r="R105" s="68"/>
      <c r="S105" s="68"/>
      <c r="T105" s="68"/>
      <c r="U105" s="68"/>
      <c r="V105" s="68"/>
    </row>
    <row r="106" customFormat="false" ht="172.5" hidden="false" customHeight="true" outlineLevel="0" collapsed="false">
      <c r="B106" s="115"/>
      <c r="C106" s="343"/>
      <c r="D106" s="329"/>
      <c r="E106" s="329" t="s">
        <v>1453</v>
      </c>
      <c r="F106" s="337" t="n">
        <v>54</v>
      </c>
      <c r="G106" s="337" t="n">
        <v>0</v>
      </c>
      <c r="H106" s="332"/>
      <c r="I106" s="345"/>
      <c r="J106" s="334"/>
      <c r="K106" s="334"/>
      <c r="L106" s="334"/>
      <c r="M106" s="334"/>
      <c r="N106" s="77"/>
      <c r="O106" s="68"/>
      <c r="P106" s="68"/>
      <c r="Q106" s="68"/>
      <c r="R106" s="68"/>
      <c r="S106" s="68"/>
      <c r="T106" s="68"/>
      <c r="U106" s="68"/>
      <c r="V106" s="68"/>
    </row>
    <row r="107" customFormat="false" ht="172.5" hidden="false" customHeight="true" outlineLevel="0" collapsed="false">
      <c r="B107" s="115"/>
      <c r="C107" s="343"/>
      <c r="D107" s="329"/>
      <c r="E107" s="329" t="s">
        <v>1454</v>
      </c>
      <c r="F107" s="337" t="n">
        <v>54</v>
      </c>
      <c r="G107" s="337" t="n">
        <v>0</v>
      </c>
      <c r="H107" s="332"/>
      <c r="I107" s="345"/>
      <c r="J107" s="334"/>
      <c r="K107" s="334"/>
      <c r="L107" s="334"/>
      <c r="M107" s="334"/>
      <c r="N107" s="77"/>
      <c r="O107" s="68"/>
      <c r="P107" s="68"/>
      <c r="Q107" s="68"/>
      <c r="R107" s="68"/>
      <c r="S107" s="68"/>
      <c r="T107" s="68"/>
      <c r="U107" s="68"/>
      <c r="V107" s="68"/>
    </row>
    <row r="108" customFormat="false" ht="158.25" hidden="false" customHeight="true" outlineLevel="0" collapsed="false">
      <c r="B108" s="63" t="s">
        <v>469</v>
      </c>
      <c r="C108" s="63" t="s">
        <v>470</v>
      </c>
      <c r="D108" s="331"/>
      <c r="E108" s="331"/>
      <c r="F108" s="332"/>
      <c r="G108" s="332"/>
      <c r="H108" s="340" t="n">
        <f aca="false">4_priedo_1!H133</f>
        <v>972261.09</v>
      </c>
      <c r="I108" s="342" t="n">
        <f aca="false">4_priedo_1!I133+4_priedo_1!J133</f>
        <v>899341.5</v>
      </c>
      <c r="J108" s="342" t="n">
        <f aca="false">4_priedo_1!K133</f>
        <v>72919.59</v>
      </c>
      <c r="K108" s="342" t="n">
        <f aca="false">4_priedo_1!P133</f>
        <v>347048.25</v>
      </c>
      <c r="L108" s="342" t="n">
        <f aca="false">4_priedo_1!Q133+4_priedo_1!R133</f>
        <v>329289.9</v>
      </c>
      <c r="M108" s="342" t="n">
        <f aca="false">4_priedo_1!S133</f>
        <v>17758.35</v>
      </c>
      <c r="N108" s="77"/>
      <c r="O108" s="68"/>
      <c r="P108" s="68"/>
      <c r="Q108" s="68"/>
      <c r="R108" s="68"/>
      <c r="S108" s="68"/>
      <c r="T108" s="68"/>
      <c r="U108" s="68"/>
      <c r="V108" s="68"/>
    </row>
    <row r="109" customFormat="false" ht="150" hidden="false" customHeight="true" outlineLevel="0" collapsed="false">
      <c r="B109" s="115"/>
      <c r="C109" s="343"/>
      <c r="D109" s="329" t="n">
        <f aca="false">'2 lentelė'!E133</f>
        <v>0</v>
      </c>
      <c r="E109" s="329" t="n">
        <f aca="false">'2 lentelė'!F133</f>
        <v>0</v>
      </c>
      <c r="F109" s="337" t="n">
        <f aca="false">4_priedo_2!I135+4_priedo_2!I136</f>
        <v>2</v>
      </c>
      <c r="G109" s="337" t="n">
        <f aca="false">4_priedo_2!K135+4_priedo_2!K136</f>
        <v>0</v>
      </c>
      <c r="H109" s="332"/>
      <c r="I109" s="345"/>
      <c r="J109" s="334"/>
      <c r="K109" s="334"/>
      <c r="L109" s="334"/>
      <c r="M109" s="334"/>
      <c r="N109" s="77"/>
      <c r="O109" s="68"/>
      <c r="P109" s="68"/>
      <c r="Q109" s="68"/>
      <c r="R109" s="68"/>
      <c r="S109" s="68"/>
      <c r="T109" s="68"/>
      <c r="U109" s="68"/>
      <c r="V109" s="68"/>
    </row>
    <row r="110" customFormat="false" ht="136.5" hidden="false" customHeight="true" outlineLevel="0" collapsed="false">
      <c r="B110" s="115"/>
      <c r="C110" s="343"/>
      <c r="D110" s="329" t="n">
        <f aca="false">'2 lentelė'!H133</f>
        <v>0</v>
      </c>
      <c r="E110" s="329" t="n">
        <f aca="false">'2 lentelė'!I133</f>
        <v>0</v>
      </c>
      <c r="F110" s="337" t="n">
        <f aca="false">4_priedo_2!N135+4_priedo_2!N136</f>
        <v>7</v>
      </c>
      <c r="G110" s="337" t="n">
        <f aca="false">4_priedo_2!P135+4_priedo_2!P136</f>
        <v>0</v>
      </c>
      <c r="H110" s="332"/>
      <c r="I110" s="345"/>
      <c r="J110" s="334"/>
      <c r="K110" s="334"/>
      <c r="L110" s="334"/>
      <c r="M110" s="334"/>
      <c r="N110" s="77"/>
      <c r="O110" s="68"/>
      <c r="P110" s="68"/>
      <c r="Q110" s="68"/>
      <c r="R110" s="68"/>
      <c r="S110" s="68"/>
      <c r="T110" s="68"/>
      <c r="U110" s="68"/>
      <c r="V110" s="68"/>
    </row>
    <row r="111" customFormat="false" ht="136.5" hidden="false" customHeight="true" outlineLevel="0" collapsed="false">
      <c r="B111" s="115"/>
      <c r="C111" s="343"/>
      <c r="D111" s="329" t="n">
        <f aca="false">'2 lentelė'!K133</f>
        <v>0</v>
      </c>
      <c r="E111" s="329" t="n">
        <f aca="false">'2 lentelė'!L133</f>
        <v>0</v>
      </c>
      <c r="F111" s="337" t="n">
        <f aca="false">4_priedo_2!S135+4_priedo_2!S136</f>
        <v>400</v>
      </c>
      <c r="G111" s="337" t="n">
        <f aca="false">4_priedo_2!U135+4_priedo_2!U136</f>
        <v>0</v>
      </c>
      <c r="H111" s="332"/>
      <c r="I111" s="345"/>
      <c r="J111" s="334"/>
      <c r="K111" s="334"/>
      <c r="L111" s="334"/>
      <c r="M111" s="334"/>
      <c r="N111" s="77"/>
      <c r="O111" s="68"/>
      <c r="P111" s="68"/>
      <c r="Q111" s="68"/>
      <c r="R111" s="68"/>
      <c r="S111" s="68"/>
      <c r="T111" s="68"/>
      <c r="U111" s="68"/>
      <c r="V111" s="68"/>
    </row>
    <row r="112" customFormat="false" ht="139.5" hidden="false" customHeight="true" outlineLevel="0" collapsed="false">
      <c r="B112" s="115"/>
      <c r="C112" s="343"/>
      <c r="D112" s="329" t="n">
        <f aca="false">'2 lentelė'!N133</f>
        <v>0</v>
      </c>
      <c r="E112" s="329" t="n">
        <f aca="false">'2 lentelė'!O133</f>
        <v>0</v>
      </c>
      <c r="F112" s="337" t="n">
        <f aca="false">4_priedo_2!X135+4_priedo_2!X136</f>
        <v>120</v>
      </c>
      <c r="G112" s="337" t="n">
        <f aca="false">4_priedo_2!Z135+4_priedo_2!Z136</f>
        <v>0</v>
      </c>
      <c r="H112" s="332"/>
      <c r="I112" s="345"/>
      <c r="J112" s="334"/>
      <c r="K112" s="334"/>
      <c r="L112" s="334"/>
      <c r="M112" s="334"/>
      <c r="N112" s="77"/>
      <c r="O112" s="68"/>
      <c r="P112" s="68"/>
      <c r="Q112" s="68"/>
      <c r="R112" s="68"/>
      <c r="S112" s="68"/>
      <c r="T112" s="68"/>
      <c r="U112" s="68"/>
      <c r="V112" s="68"/>
    </row>
    <row r="113" customFormat="false" ht="68.25" hidden="false" customHeight="true" outlineLevel="0" collapsed="false">
      <c r="B113" s="32" t="str">
        <f aca="false">'1 lentelė'!B136</f>
        <v>3.1.1.2</v>
      </c>
      <c r="C113" s="24" t="str">
        <f aca="false">'1 lentelė'!D136</f>
        <v>Priemonė:  Mokyklų tinklo efektyvumo didinimas</v>
      </c>
      <c r="D113" s="331"/>
      <c r="E113" s="331"/>
      <c r="F113" s="332"/>
      <c r="G113" s="332"/>
      <c r="H113" s="340" t="n">
        <f aca="false">4_priedo_1!H137</f>
        <v>1226029.76</v>
      </c>
      <c r="I113" s="342" t="n">
        <f aca="false">4_priedo_1!I137+4_priedo_1!J137</f>
        <v>903809.65</v>
      </c>
      <c r="J113" s="342" t="n">
        <f aca="false">4_priedo_1!K137</f>
        <v>322220.11</v>
      </c>
      <c r="K113" s="342" t="n">
        <f aca="false">4_priedo_1!P137</f>
        <v>611607.63</v>
      </c>
      <c r="L113" s="342" t="n">
        <f aca="false">4_priedo_1!Q137+4_priedo_1!R137</f>
        <v>520019.59</v>
      </c>
      <c r="M113" s="342" t="n">
        <f aca="false">4_priedo_1!S137</f>
        <v>91588.04</v>
      </c>
      <c r="N113" s="77"/>
      <c r="O113" s="68"/>
      <c r="P113" s="68"/>
      <c r="Q113" s="68"/>
      <c r="R113" s="68"/>
      <c r="S113" s="68"/>
      <c r="T113" s="68"/>
      <c r="U113" s="68"/>
      <c r="V113" s="68"/>
    </row>
    <row r="114" customFormat="false" ht="111.75" hidden="false" customHeight="true" outlineLevel="0" collapsed="false">
      <c r="B114" s="115"/>
      <c r="C114" s="343"/>
      <c r="D114" s="329" t="str">
        <f aca="false">'2 lentelė'!E135</f>
        <v>P.N.717</v>
      </c>
      <c r="E114" s="329" t="str">
        <f aca="false">'2 lentelė'!F135</f>
        <v>Pagal veiksmų programą ERPF lėšomis atnaujintos ikimokyklinio ir priešmokyklinio ugdymo mokyklos, vnt.</v>
      </c>
      <c r="F114" s="337" t="n">
        <f aca="false">4_priedo_2!I138+4_priedo_2!I139+4_priedo_2!I140</f>
        <v>3</v>
      </c>
      <c r="G114" s="337" t="n">
        <f aca="false">4_priedo_2!K138+4_priedo_2!K139+4_priedo_2!K140</f>
        <v>0</v>
      </c>
      <c r="H114" s="332"/>
      <c r="I114" s="345"/>
      <c r="J114" s="334"/>
      <c r="K114" s="334"/>
      <c r="L114" s="334"/>
      <c r="M114" s="334"/>
      <c r="N114" s="77"/>
      <c r="O114" s="68"/>
      <c r="P114" s="68"/>
      <c r="Q114" s="68"/>
      <c r="R114" s="68"/>
      <c r="S114" s="68"/>
      <c r="T114" s="68"/>
      <c r="U114" s="68"/>
      <c r="V114" s="68"/>
    </row>
    <row r="115" customFormat="false" ht="105" hidden="false" customHeight="true" outlineLevel="0" collapsed="false">
      <c r="B115" s="115"/>
      <c r="C115" s="343"/>
      <c r="D115" s="329" t="str">
        <f aca="false">'2 lentelė'!H135</f>
        <v>P.N.743</v>
      </c>
      <c r="E115" s="329" t="str">
        <f aca="false">'2 lentelė'!I135</f>
        <v>Pagal veiksmų programą ERPF lėšomis atnaujintos ikimokyklinio ir/ar priešmokyklinio ugdymo grupės </v>
      </c>
      <c r="F115" s="337" t="n">
        <f aca="false">4_priedo_2!N138+4_priedo_2!N139+4_priedo_2!N140</f>
        <v>1417</v>
      </c>
      <c r="G115" s="337" t="n">
        <f aca="false">4_priedo_2!P138+4_priedo_2!P139+4_priedo_2!P140</f>
        <v>0</v>
      </c>
      <c r="H115" s="332"/>
      <c r="I115" s="345"/>
      <c r="J115" s="334"/>
      <c r="K115" s="334"/>
      <c r="L115" s="334"/>
      <c r="M115" s="334"/>
      <c r="N115" s="77"/>
      <c r="O115" s="68"/>
      <c r="P115" s="68"/>
      <c r="Q115" s="68"/>
      <c r="R115" s="68"/>
      <c r="S115" s="68"/>
      <c r="T115" s="68"/>
      <c r="U115" s="68"/>
      <c r="V115" s="68"/>
    </row>
    <row r="116" customFormat="false" ht="72" hidden="false" customHeight="true" outlineLevel="0" collapsed="false">
      <c r="B116" s="20" t="str">
        <f aca="false">'1 lentelė'!B140</f>
        <v>3.1.2</v>
      </c>
      <c r="C116" s="24" t="str">
        <f aca="false">'1 lentelė'!D140</f>
        <v>Uždavinys: Plėtoti neformalaus ugdymosi galimybes</v>
      </c>
      <c r="D116" s="332"/>
      <c r="E116" s="332"/>
      <c r="F116" s="332"/>
      <c r="G116" s="332"/>
      <c r="H116" s="332"/>
      <c r="I116" s="345"/>
      <c r="J116" s="334"/>
      <c r="K116" s="334"/>
      <c r="L116" s="334"/>
      <c r="M116" s="334"/>
      <c r="N116" s="77"/>
      <c r="O116" s="68"/>
      <c r="P116" s="68"/>
      <c r="Q116" s="68"/>
      <c r="R116" s="68"/>
      <c r="S116" s="68"/>
      <c r="T116" s="68"/>
      <c r="U116" s="68"/>
      <c r="V116" s="68"/>
    </row>
    <row r="117" customFormat="false" ht="82.5" hidden="false" customHeight="true" outlineLevel="0" collapsed="false">
      <c r="B117" s="345"/>
      <c r="C117" s="345"/>
      <c r="D117" s="20"/>
      <c r="E117" s="20" t="s">
        <v>1455</v>
      </c>
      <c r="F117" s="157" t="n">
        <v>38</v>
      </c>
      <c r="G117" s="337" t="n">
        <v>0</v>
      </c>
      <c r="H117" s="332"/>
      <c r="I117" s="345"/>
      <c r="J117" s="334"/>
      <c r="K117" s="334"/>
      <c r="L117" s="334"/>
      <c r="M117" s="334"/>
      <c r="N117" s="77"/>
      <c r="O117" s="68"/>
      <c r="P117" s="68"/>
      <c r="Q117" s="68"/>
      <c r="R117" s="68"/>
      <c r="S117" s="68"/>
      <c r="T117" s="68"/>
      <c r="U117" s="68"/>
      <c r="V117" s="68"/>
    </row>
    <row r="118" customFormat="false" ht="79.5" hidden="false" customHeight="true" outlineLevel="0" collapsed="false">
      <c r="B118" s="32" t="str">
        <f aca="false">'1 lentelė'!B141</f>
        <v>3.1.2.1</v>
      </c>
      <c r="C118" s="24" t="str">
        <f aca="false">'1 lentelė'!D141</f>
        <v>Priemonė: Neformaliojo švietimo infrastruktūros tobulinimas</v>
      </c>
      <c r="D118" s="331"/>
      <c r="E118" s="331"/>
      <c r="F118" s="332"/>
      <c r="G118" s="332"/>
      <c r="H118" s="340" t="n">
        <f aca="false">4_priedo_1!H142</f>
        <v>1666630.9</v>
      </c>
      <c r="I118" s="342" t="n">
        <f aca="false">4_priedo_1!I142+4_priedo_1!J142</f>
        <v>1404711</v>
      </c>
      <c r="J118" s="342" t="n">
        <f aca="false">4_priedo_1!K142</f>
        <v>261919.9</v>
      </c>
      <c r="K118" s="342" t="n">
        <f aca="false">4_priedo_1!P142</f>
        <v>802748.69</v>
      </c>
      <c r="L118" s="342" t="n">
        <f aca="false">4_priedo_1!Q142+4_priedo_1!R142</f>
        <v>716684.72</v>
      </c>
      <c r="M118" s="342" t="n">
        <f aca="false">4_priedo_1!S142</f>
        <v>86063.97</v>
      </c>
      <c r="N118" s="77"/>
      <c r="O118" s="68"/>
      <c r="P118" s="68"/>
      <c r="Q118" s="68"/>
      <c r="R118" s="68"/>
      <c r="S118" s="68"/>
      <c r="T118" s="68"/>
      <c r="U118" s="68"/>
      <c r="V118" s="68"/>
    </row>
    <row r="119" customFormat="false" ht="105" hidden="false" customHeight="true" outlineLevel="0" collapsed="false">
      <c r="B119" s="115"/>
      <c r="C119" s="343"/>
      <c r="D119" s="329" t="n">
        <f aca="false">'2 lentelė'!E140</f>
        <v>0</v>
      </c>
      <c r="E119" s="329" t="n">
        <f aca="false">'2 lentelė'!F140</f>
        <v>0</v>
      </c>
      <c r="F119" s="337" t="n">
        <f aca="false">4_priedo_2!I143+4_priedo_2!I144</f>
        <v>2</v>
      </c>
      <c r="G119" s="337" t="n">
        <f aca="false">4_priedo_2!K143+4_priedo_2!K144</f>
        <v>0</v>
      </c>
      <c r="H119" s="332"/>
      <c r="I119" s="345"/>
      <c r="J119" s="334"/>
      <c r="K119" s="334"/>
      <c r="L119" s="334"/>
      <c r="M119" s="334"/>
      <c r="N119" s="77"/>
      <c r="O119" s="68"/>
      <c r="P119" s="68"/>
      <c r="Q119" s="68"/>
      <c r="R119" s="68"/>
      <c r="S119" s="68"/>
      <c r="T119" s="68"/>
      <c r="U119" s="68"/>
      <c r="V119" s="68"/>
    </row>
    <row r="120" customFormat="false" ht="103.5" hidden="false" customHeight="true" outlineLevel="0" collapsed="false">
      <c r="B120" s="115"/>
      <c r="C120" s="343"/>
      <c r="D120" s="329" t="n">
        <f aca="false">'2 lentelė'!H140</f>
        <v>0</v>
      </c>
      <c r="E120" s="329" t="n">
        <f aca="false">'2 lentelė'!I140</f>
        <v>0</v>
      </c>
      <c r="F120" s="337" t="n">
        <f aca="false">4_priedo_2!N143+4_priedo_2!N144</f>
        <v>685</v>
      </c>
      <c r="G120" s="337" t="n">
        <f aca="false">4_priedo_2!P143+4_priedo_2!P144</f>
        <v>0</v>
      </c>
      <c r="H120" s="332"/>
      <c r="I120" s="345"/>
      <c r="J120" s="334"/>
      <c r="K120" s="334"/>
      <c r="L120" s="334"/>
      <c r="M120" s="334"/>
      <c r="N120" s="77"/>
      <c r="O120" s="68"/>
      <c r="P120" s="68"/>
      <c r="Q120" s="68"/>
      <c r="R120" s="68"/>
      <c r="S120" s="68"/>
      <c r="T120" s="68"/>
      <c r="U120" s="68"/>
      <c r="V120" s="68"/>
    </row>
    <row r="121" customFormat="false" ht="88.5" hidden="false" customHeight="true" outlineLevel="0" collapsed="false">
      <c r="B121" s="63" t="str">
        <f aca="false">'1 lentelė'!B144</f>
        <v>3.2 </v>
      </c>
      <c r="C121" s="63" t="str">
        <f aca="false">'1 lentelė'!D144</f>
        <v>Tikslas: Viešųjų paslaugų prieinamumo didinimas</v>
      </c>
      <c r="D121" s="345"/>
      <c r="E121" s="345"/>
      <c r="F121" s="345"/>
      <c r="G121" s="345"/>
      <c r="H121" s="332"/>
      <c r="I121" s="345"/>
      <c r="J121" s="334"/>
      <c r="K121" s="334"/>
      <c r="L121" s="334"/>
      <c r="M121" s="334"/>
      <c r="N121" s="77"/>
      <c r="O121" s="68"/>
      <c r="P121" s="68"/>
      <c r="Q121" s="68"/>
      <c r="R121" s="68"/>
      <c r="S121" s="68"/>
      <c r="T121" s="68"/>
      <c r="U121" s="68"/>
      <c r="V121" s="68"/>
    </row>
    <row r="122" customFormat="false" ht="148.5" hidden="false" customHeight="true" outlineLevel="0" collapsed="false">
      <c r="B122" s="115"/>
      <c r="C122" s="343"/>
      <c r="D122" s="329"/>
      <c r="E122" s="329" t="s">
        <v>1456</v>
      </c>
      <c r="F122" s="337" t="n">
        <v>100</v>
      </c>
      <c r="G122" s="337" t="n">
        <v>84</v>
      </c>
      <c r="H122" s="332"/>
      <c r="I122" s="345"/>
      <c r="J122" s="334"/>
      <c r="K122" s="334"/>
      <c r="L122" s="334"/>
      <c r="M122" s="334"/>
      <c r="N122" s="77"/>
      <c r="O122" s="68"/>
      <c r="P122" s="339"/>
      <c r="Q122" s="147" t="n">
        <v>54.92</v>
      </c>
      <c r="R122" s="147" t="n">
        <v>46.17</v>
      </c>
      <c r="S122" s="147" t="n">
        <f aca="false">R122/Q122*100</f>
        <v>84.0677348871085</v>
      </c>
      <c r="T122" s="339"/>
      <c r="U122" s="339"/>
      <c r="V122" s="68"/>
    </row>
    <row r="123" customFormat="false" ht="103.5" hidden="false" customHeight="true" outlineLevel="0" collapsed="false">
      <c r="B123" s="63" t="str">
        <f aca="false">'1 lentelė'!B145</f>
        <v>3.2.1</v>
      </c>
      <c r="C123" s="63" t="str">
        <f aca="false">'1 lentelė'!D145</f>
        <v>Uždavinys: Užtikrinti kokybišką ir prieinamą sveikatos priežiūrą</v>
      </c>
      <c r="D123" s="332"/>
      <c r="E123" s="332"/>
      <c r="F123" s="332"/>
      <c r="G123" s="332"/>
      <c r="H123" s="332"/>
      <c r="I123" s="345"/>
      <c r="J123" s="334"/>
      <c r="K123" s="334"/>
      <c r="L123" s="334"/>
      <c r="M123" s="334"/>
      <c r="N123" s="77"/>
      <c r="O123" s="68"/>
      <c r="P123" s="68"/>
      <c r="Q123" s="68"/>
      <c r="R123" s="68"/>
      <c r="S123" s="68"/>
      <c r="T123" s="68"/>
      <c r="U123" s="68"/>
      <c r="V123" s="68"/>
    </row>
    <row r="124" customFormat="false" ht="103.5" hidden="false" customHeight="true" outlineLevel="0" collapsed="false">
      <c r="B124" s="115"/>
      <c r="C124" s="343"/>
      <c r="D124" s="329"/>
      <c r="E124" s="329" t="s">
        <v>1457</v>
      </c>
      <c r="F124" s="337" t="s">
        <v>1458</v>
      </c>
      <c r="G124" s="337" t="s">
        <v>1459</v>
      </c>
      <c r="H124" s="332"/>
      <c r="I124" s="345"/>
      <c r="J124" s="334"/>
      <c r="K124" s="334"/>
      <c r="L124" s="334"/>
      <c r="M124" s="334"/>
      <c r="N124" s="77"/>
      <c r="O124" s="68"/>
      <c r="P124" s="339"/>
      <c r="Q124" s="147" t="s">
        <v>1460</v>
      </c>
      <c r="R124" s="338" t="s">
        <v>1461</v>
      </c>
      <c r="S124" s="147" t="n">
        <f aca="false">1110.4/1040.6*100</f>
        <v>106.7076686527</v>
      </c>
      <c r="T124" s="339"/>
      <c r="U124" s="339"/>
      <c r="V124" s="339"/>
      <c r="W124" s="1"/>
      <c r="X124" s="1"/>
    </row>
    <row r="125" customFormat="false" ht="92.25" hidden="false" customHeight="true" outlineLevel="0" collapsed="false">
      <c r="B125" s="32" t="str">
        <f aca="false">'1 lentelė'!B146</f>
        <v>3.2.1.1</v>
      </c>
      <c r="C125" s="24" t="str">
        <f aca="false">'1 lentelė'!D146</f>
        <v>Priemonė: Pirminės asmens ir visuomenės sveikatos priežiūros veiklos efektyvumo didinimas</v>
      </c>
      <c r="D125" s="331"/>
      <c r="E125" s="331"/>
      <c r="F125" s="332"/>
      <c r="G125" s="332"/>
      <c r="H125" s="340" t="n">
        <f aca="false">4_priedo_1!H147</f>
        <v>1285055.21</v>
      </c>
      <c r="I125" s="348" t="n">
        <f aca="false">4_priedo_1!I147+4_priedo_1!J147</f>
        <v>1184655.06</v>
      </c>
      <c r="J125" s="348" t="n">
        <f aca="false">4_priedo_1!K147</f>
        <v>100400.15</v>
      </c>
      <c r="K125" s="342" t="n">
        <f aca="false">4_priedo_1!P147</f>
        <v>785407.97</v>
      </c>
      <c r="L125" s="342" t="n">
        <f aca="false">4_priedo_1!Q147+4_priedo_1!R147</f>
        <v>725875.97</v>
      </c>
      <c r="M125" s="342" t="n">
        <f aca="false">4_priedo_1!S147</f>
        <v>59532</v>
      </c>
      <c r="N125" s="77"/>
      <c r="O125" s="68"/>
      <c r="P125" s="68"/>
      <c r="Q125" s="68"/>
      <c r="R125" s="68"/>
      <c r="S125" s="68"/>
      <c r="T125" s="68"/>
      <c r="U125" s="68"/>
      <c r="V125" s="68"/>
    </row>
    <row r="126" customFormat="false" ht="116.25" hidden="false" customHeight="true" outlineLevel="0" collapsed="false">
      <c r="B126" s="115"/>
      <c r="C126" s="343"/>
      <c r="D126" s="329" t="n">
        <f aca="false">'2 lentelė'!E145</f>
        <v>0</v>
      </c>
      <c r="E126" s="329" t="n">
        <f aca="false">'2 lentelė'!F145</f>
        <v>0</v>
      </c>
      <c r="F126" s="337" t="n">
        <f aca="false">SUM(4_priedo_2!I148:I156)</f>
        <v>99689</v>
      </c>
      <c r="G126" s="358" t="n">
        <f aca="false">4_priedo_2!K150+4_priedo_2!K153</f>
        <v>8008</v>
      </c>
      <c r="H126" s="332"/>
      <c r="I126" s="345"/>
      <c r="J126" s="334"/>
      <c r="K126" s="334"/>
      <c r="L126" s="334"/>
      <c r="M126" s="334"/>
      <c r="N126" s="77"/>
      <c r="O126" s="68"/>
      <c r="P126" s="339"/>
      <c r="Q126" s="147" t="n">
        <f aca="false">7978/99689*100</f>
        <v>8.00288898474255</v>
      </c>
      <c r="R126" s="339"/>
      <c r="S126" s="68"/>
      <c r="T126" s="68"/>
      <c r="U126" s="68"/>
      <c r="V126" s="68"/>
    </row>
    <row r="127" customFormat="false" ht="198" hidden="false" customHeight="true" outlineLevel="0" collapsed="false">
      <c r="B127" s="115"/>
      <c r="C127" s="343"/>
      <c r="D127" s="329" t="n">
        <f aca="false">'2 lentelė'!H145</f>
        <v>0</v>
      </c>
      <c r="E127" s="329" t="n">
        <f aca="false">'2 lentelė'!I145</f>
        <v>0</v>
      </c>
      <c r="F127" s="337" t="n">
        <f aca="false">SUM(4_priedo_2!N148:N156)</f>
        <v>9</v>
      </c>
      <c r="G127" s="337" t="n">
        <f aca="false">SUM(4_priedo_2!P148:P156)</f>
        <v>2</v>
      </c>
      <c r="H127" s="332"/>
      <c r="I127" s="345"/>
      <c r="J127" s="334"/>
      <c r="K127" s="334"/>
      <c r="L127" s="334"/>
      <c r="M127" s="334"/>
      <c r="N127" s="77"/>
      <c r="O127" s="68"/>
      <c r="P127" s="68"/>
      <c r="Q127" s="68"/>
      <c r="R127" s="68"/>
      <c r="S127" s="68"/>
      <c r="T127" s="68"/>
      <c r="U127" s="68"/>
      <c r="V127" s="68"/>
    </row>
    <row r="128" customFormat="false" ht="155.25" hidden="false" customHeight="true" outlineLevel="0" collapsed="false">
      <c r="B128" s="32" t="str">
        <f aca="false">'1 lentelė'!B156</f>
        <v>3.2.1.2</v>
      </c>
      <c r="C128" s="24" t="str">
        <f aca="false">'1 lentelė'!D156</f>
        <v>Priemonė: Priemonių, gerinančių ambulatorinių sveikatos priežiūros paslaugų prieinamumą tuberkulioze sergantiems asmenims, įgyvendinimas</v>
      </c>
      <c r="D128" s="331"/>
      <c r="E128" s="331"/>
      <c r="F128" s="332"/>
      <c r="G128" s="332"/>
      <c r="H128" s="340" t="n">
        <f aca="false">4_priedo_1!H157</f>
        <v>41354.43</v>
      </c>
      <c r="I128" s="348" t="n">
        <f aca="false">4_priedo_1!I157+4_priedo_1!J157</f>
        <v>38251.33</v>
      </c>
      <c r="J128" s="342" t="n">
        <f aca="false">4_priedo_1!K157</f>
        <v>3103.1</v>
      </c>
      <c r="K128" s="342" t="n">
        <f aca="false">4_priedo_1!P157</f>
        <v>9251.44</v>
      </c>
      <c r="L128" s="342" t="n">
        <f aca="false">4_priedo_1!Q157+4_priedo_1!R157</f>
        <v>8831.63</v>
      </c>
      <c r="M128" s="342" t="n">
        <f aca="false">4_priedo_1!S157</f>
        <v>419.81</v>
      </c>
      <c r="N128" s="77"/>
      <c r="O128" s="68"/>
      <c r="P128" s="68"/>
      <c r="Q128" s="68"/>
      <c r="R128" s="68"/>
      <c r="S128" s="68"/>
      <c r="T128" s="68"/>
      <c r="U128" s="68"/>
      <c r="V128" s="68"/>
    </row>
    <row r="129" customFormat="false" ht="258.75" hidden="false" customHeight="true" outlineLevel="0" collapsed="false">
      <c r="B129" s="115"/>
      <c r="C129" s="343"/>
      <c r="D129" s="329" t="str">
        <f aca="false">'2 lentelė'!E155</f>
        <v>P.B.236</v>
      </c>
      <c r="E129" s="329" t="str">
        <f aca="false">'2 lentelė'!F155</f>
        <v>Gyventojai, turintys galimybę pasinaudoti pagerintomis sveikatos priežiūros paslaugomis</v>
      </c>
      <c r="F129" s="337" t="n">
        <f aca="false">SUM(4_priedo_2!I158:I163)</f>
        <v>101</v>
      </c>
      <c r="G129" s="337" t="n">
        <f aca="false">SUM(4_priedo_2!K158:K163)</f>
        <v>29</v>
      </c>
      <c r="H129" s="332"/>
      <c r="I129" s="359"/>
      <c r="J129" s="334"/>
      <c r="K129" s="334"/>
      <c r="L129" s="334"/>
      <c r="M129" s="334"/>
      <c r="N129" s="77"/>
      <c r="O129" s="68"/>
      <c r="P129" s="68"/>
      <c r="Q129" s="68"/>
      <c r="R129" s="68"/>
      <c r="S129" s="68"/>
      <c r="T129" s="68"/>
      <c r="U129" s="68"/>
      <c r="V129" s="68"/>
    </row>
    <row r="130" customFormat="false" ht="96" hidden="false" customHeight="true" outlineLevel="0" collapsed="false">
      <c r="B130" s="63" t="str">
        <f aca="false">'1 lentelė'!B163</f>
        <v>3.2.2</v>
      </c>
      <c r="C130" s="63" t="str">
        <f aca="false">'1 lentelė'!D163</f>
        <v>Uždavinys: Skatinti sveiką gyvenseną ir visuomenės sveikatos raštingumą</v>
      </c>
      <c r="D130" s="345"/>
      <c r="E130" s="345"/>
      <c r="F130" s="345"/>
      <c r="G130" s="345"/>
      <c r="H130" s="332"/>
      <c r="I130" s="345"/>
      <c r="J130" s="334"/>
      <c r="K130" s="334"/>
      <c r="L130" s="334"/>
      <c r="M130" s="334"/>
      <c r="N130" s="77"/>
      <c r="O130" s="68"/>
      <c r="P130" s="68"/>
      <c r="Q130" s="68"/>
      <c r="R130" s="68"/>
      <c r="S130" s="68"/>
      <c r="T130" s="68"/>
      <c r="U130" s="68"/>
      <c r="V130" s="68"/>
    </row>
    <row r="131" customFormat="false" ht="96" hidden="false" customHeight="true" outlineLevel="0" collapsed="false">
      <c r="B131" s="332"/>
      <c r="C131" s="332"/>
      <c r="D131" s="329"/>
      <c r="E131" s="329" t="s">
        <v>1462</v>
      </c>
      <c r="F131" s="63" t="s">
        <v>1458</v>
      </c>
      <c r="G131" s="329" t="s">
        <v>1463</v>
      </c>
      <c r="H131" s="332"/>
      <c r="I131" s="345"/>
      <c r="J131" s="334"/>
      <c r="K131" s="334"/>
      <c r="L131" s="334"/>
      <c r="M131" s="334"/>
      <c r="N131" s="77"/>
      <c r="O131" s="68"/>
      <c r="P131" s="339"/>
      <c r="Q131" s="147" t="s">
        <v>1464</v>
      </c>
      <c r="R131" s="338" t="s">
        <v>1465</v>
      </c>
      <c r="S131" s="147" t="n">
        <f aca="false">339.7/310.5*100</f>
        <v>109.404186795491</v>
      </c>
      <c r="T131" s="339"/>
      <c r="U131" s="339"/>
      <c r="V131" s="68"/>
    </row>
    <row r="132" customFormat="false" ht="105.75" hidden="false" customHeight="true" outlineLevel="0" collapsed="false">
      <c r="B132" s="32" t="str">
        <f aca="false">4_priedo_1!B165</f>
        <v>3.2.2.1</v>
      </c>
      <c r="C132" s="22" t="str">
        <f aca="false">4_priedo_1!D165</f>
        <v>Priemonė: Sveikos gyvensenos skatinimas regioniniu lygiu </v>
      </c>
      <c r="D132" s="331"/>
      <c r="E132" s="331"/>
      <c r="F132" s="332"/>
      <c r="G132" s="332"/>
      <c r="H132" s="63" t="n">
        <f aca="false">4_priedo_1!H165</f>
        <v>988798.29</v>
      </c>
      <c r="I132" s="63" t="n">
        <f aca="false">4_priedo_1!I165+4_priedo_1!J165</f>
        <v>914621.85</v>
      </c>
      <c r="J132" s="63" t="n">
        <f aca="false">4_priedo_1!K165</f>
        <v>74176.44</v>
      </c>
      <c r="K132" s="63" t="n">
        <f aca="false">4_priedo_1!P165</f>
        <v>542792.16</v>
      </c>
      <c r="L132" s="63" t="n">
        <f aca="false">4_priedo_1!Q165+4_priedo_1!R165</f>
        <v>505730.83</v>
      </c>
      <c r="M132" s="63" t="n">
        <f aca="false">4_priedo_1!S165</f>
        <v>37061.33</v>
      </c>
      <c r="N132" s="77"/>
      <c r="O132" s="68"/>
      <c r="P132" s="68"/>
      <c r="Q132" s="68"/>
      <c r="R132" s="68"/>
      <c r="S132" s="68"/>
      <c r="T132" s="68"/>
      <c r="U132" s="68"/>
      <c r="V132" s="68"/>
    </row>
    <row r="133" customFormat="false" ht="195" hidden="false" customHeight="true" outlineLevel="0" collapsed="false">
      <c r="B133" s="115"/>
      <c r="C133" s="343"/>
      <c r="D133" s="329" t="str">
        <f aca="false">4_priedo_2!G166</f>
        <v>P.S.372</v>
      </c>
      <c r="E133" s="329" t="str">
        <f aca="false">4_priedo_2!H166</f>
        <v>Tikslinių grupių asmenys, kurie dalyvavo informavimo, švietimo ir mokymo renginiuose bei sveikatos raštingumą didiniančiose veiklose, skaičius (2018 m.-515)</v>
      </c>
      <c r="F133" s="337" t="n">
        <f aca="false">SUM(4_priedo_2!I166:I172)</f>
        <v>9630</v>
      </c>
      <c r="G133" s="337" t="n">
        <f aca="false">SUM(4_priedo_2!K166:K172)</f>
        <v>6680</v>
      </c>
      <c r="H133" s="332"/>
      <c r="I133" s="334"/>
      <c r="J133" s="334"/>
      <c r="K133" s="334"/>
      <c r="L133" s="334"/>
      <c r="M133" s="334"/>
      <c r="N133" s="77"/>
      <c r="O133" s="68"/>
      <c r="P133" s="68"/>
      <c r="Q133" s="68"/>
      <c r="R133" s="68"/>
      <c r="S133" s="68"/>
      <c r="T133" s="68"/>
      <c r="U133" s="68"/>
      <c r="V133" s="68"/>
    </row>
    <row r="134" customFormat="false" ht="73.5" hidden="false" customHeight="true" outlineLevel="0" collapsed="false">
      <c r="B134" s="115"/>
      <c r="C134" s="343"/>
      <c r="D134" s="329" t="str">
        <f aca="false">4_priedo_2!L166</f>
        <v>P.N.671</v>
      </c>
      <c r="E134" s="329" t="str">
        <f aca="false">4_priedo_2!M166</f>
        <v>„Modernizuoti savivaldybių visuomenės sveikatos biurai“, vnt.</v>
      </c>
      <c r="F134" s="337" t="n">
        <f aca="false">4_priedo_2!N166</f>
        <v>1</v>
      </c>
      <c r="G134" s="337" t="n">
        <f aca="false">4_priedo_2!P166</f>
        <v>1</v>
      </c>
      <c r="H134" s="332"/>
      <c r="I134" s="345"/>
      <c r="J134" s="334"/>
      <c r="K134" s="334"/>
      <c r="L134" s="334"/>
      <c r="M134" s="334"/>
      <c r="N134" s="77"/>
      <c r="O134" s="68"/>
      <c r="P134" s="68"/>
      <c r="Q134" s="68"/>
      <c r="R134" s="68"/>
      <c r="S134" s="68"/>
      <c r="T134" s="68"/>
      <c r="U134" s="68"/>
      <c r="V134" s="68"/>
    </row>
    <row r="135" customFormat="false" ht="120" hidden="false" customHeight="true" outlineLevel="0" collapsed="false">
      <c r="B135" s="138" t="str">
        <f aca="false">4_priedo_1!B173</f>
        <v>3.2.3</v>
      </c>
      <c r="C135" s="39" t="str">
        <f aca="false">4_priedo_1!D173</f>
        <v>Uždavinys: Plėtoti socialinių paslaugų infrastruktūrą ir socialinio būsto fondą bei didinti jų prieinamumą</v>
      </c>
      <c r="D135" s="331"/>
      <c r="E135" s="331"/>
      <c r="F135" s="332"/>
      <c r="G135" s="332"/>
      <c r="H135" s="332"/>
      <c r="I135" s="332"/>
      <c r="J135" s="332"/>
      <c r="K135" s="332"/>
      <c r="L135" s="332"/>
      <c r="M135" s="332"/>
      <c r="N135" s="77"/>
      <c r="O135" s="147"/>
      <c r="P135" s="147"/>
      <c r="Q135" s="338" t="s">
        <v>1466</v>
      </c>
      <c r="R135" s="338" t="s">
        <v>1467</v>
      </c>
      <c r="S135" s="172" t="s">
        <v>1468</v>
      </c>
      <c r="T135" s="338" t="s">
        <v>1469</v>
      </c>
      <c r="U135" s="338" t="s">
        <v>1467</v>
      </c>
      <c r="V135" s="172" t="s">
        <v>1468</v>
      </c>
      <c r="W135" s="356" t="s">
        <v>1470</v>
      </c>
      <c r="X135" s="338" t="s">
        <v>1467</v>
      </c>
      <c r="Y135" s="172" t="s">
        <v>1468</v>
      </c>
      <c r="Z135" s="356" t="s">
        <v>1471</v>
      </c>
      <c r="AA135" s="338" t="s">
        <v>1467</v>
      </c>
      <c r="AB135" s="172" t="s">
        <v>1468</v>
      </c>
      <c r="AC135" s="356" t="s">
        <v>1472</v>
      </c>
      <c r="AD135" s="360" t="s">
        <v>1467</v>
      </c>
      <c r="AE135" s="297" t="s">
        <v>1468</v>
      </c>
      <c r="AF135" s="360" t="s">
        <v>1473</v>
      </c>
      <c r="AG135" s="360" t="s">
        <v>1467</v>
      </c>
      <c r="AH135" s="297" t="s">
        <v>1468</v>
      </c>
    </row>
    <row r="136" customFormat="false" ht="171.75" hidden="false" customHeight="true" outlineLevel="0" collapsed="false">
      <c r="B136" s="115"/>
      <c r="C136" s="343"/>
      <c r="D136" s="329"/>
      <c r="E136" s="329" t="s">
        <v>1474</v>
      </c>
      <c r="F136" s="337" t="n">
        <v>14</v>
      </c>
      <c r="G136" s="337" t="n">
        <f aca="false">P136</f>
        <v>54.5850286353702</v>
      </c>
      <c r="H136" s="332"/>
      <c r="I136" s="345"/>
      <c r="J136" s="334"/>
      <c r="K136" s="334"/>
      <c r="L136" s="334"/>
      <c r="M136" s="334"/>
      <c r="N136" s="77"/>
      <c r="O136" s="357" t="n">
        <f aca="false">S136+V136+Y136+AB136+AE136+AH136</f>
        <v>327.510171812221</v>
      </c>
      <c r="P136" s="357" t="n">
        <f aca="false">O136/6</f>
        <v>54.5850286353702</v>
      </c>
      <c r="Q136" s="147" t="n">
        <v>103</v>
      </c>
      <c r="R136" s="147" t="n">
        <f aca="false">114+103</f>
        <v>217</v>
      </c>
      <c r="S136" s="361" t="n">
        <f aca="false">Q136/R136*100</f>
        <v>47.4654377880184</v>
      </c>
      <c r="T136" s="147" t="n">
        <v>196</v>
      </c>
      <c r="U136" s="147" t="n">
        <f aca="false">154+196</f>
        <v>350</v>
      </c>
      <c r="V136" s="361" t="n">
        <f aca="false">T136/U136*100</f>
        <v>56</v>
      </c>
      <c r="W136" s="58" t="n">
        <v>146</v>
      </c>
      <c r="X136" s="58" t="n">
        <f aca="false">94+146</f>
        <v>240</v>
      </c>
      <c r="Y136" s="362" t="n">
        <f aca="false">W136/X136*100</f>
        <v>60.8333333333333</v>
      </c>
      <c r="Z136" s="58" t="n">
        <v>117</v>
      </c>
      <c r="AA136" s="58" t="n">
        <f aca="false">174+117</f>
        <v>291</v>
      </c>
      <c r="AB136" s="362" t="n">
        <f aca="false">Z136/AA136*100</f>
        <v>40.2061855670103</v>
      </c>
      <c r="AC136" s="58" t="n">
        <v>93</v>
      </c>
      <c r="AD136" s="58" t="n">
        <f aca="false">63+93</f>
        <v>156</v>
      </c>
      <c r="AE136" s="362" t="n">
        <f aca="false">AC136/AD136*100</f>
        <v>59.6153846153846</v>
      </c>
      <c r="AF136" s="58" t="n">
        <v>187</v>
      </c>
      <c r="AG136" s="58" t="n">
        <f aca="false">108+187</f>
        <v>295</v>
      </c>
      <c r="AH136" s="362" t="n">
        <f aca="false">AF136/AG136*100</f>
        <v>63.3898305084746</v>
      </c>
    </row>
    <row r="137" customFormat="false" ht="72" hidden="false" customHeight="true" outlineLevel="0" collapsed="false">
      <c r="B137" s="138" t="str">
        <f aca="false">4_priedo_1!B174</f>
        <v>3.2.3.1</v>
      </c>
      <c r="C137" s="39" t="str">
        <f aca="false">4_priedo_1!D174</f>
        <v>Priemonė: Socialinių paslaugų infrastruktūros plėtra</v>
      </c>
      <c r="D137" s="331"/>
      <c r="E137" s="331"/>
      <c r="F137" s="332"/>
      <c r="G137" s="332"/>
      <c r="H137" s="342" t="n">
        <f aca="false">4_priedo_1!H174</f>
        <v>1222220.76</v>
      </c>
      <c r="I137" s="342" t="n">
        <f aca="false">4_priedo_1!I174+4_priedo_1!J174</f>
        <v>810748</v>
      </c>
      <c r="J137" s="342" t="n">
        <f aca="false">4_priedo_1!K174</f>
        <v>411472.76</v>
      </c>
      <c r="K137" s="342" t="n">
        <f aca="false">4_priedo_1!P174</f>
        <v>892589.46</v>
      </c>
      <c r="L137" s="342" t="n">
        <f aca="false">4_priedo_1!Q174+4_priedo_1!R174</f>
        <v>637966.09</v>
      </c>
      <c r="M137" s="342" t="n">
        <f aca="false">4_priedo_1!S174</f>
        <v>254623.37</v>
      </c>
      <c r="N137" s="77"/>
      <c r="O137" s="68"/>
      <c r="P137" s="68"/>
      <c r="Q137" s="68"/>
      <c r="R137" s="68"/>
      <c r="S137" s="68"/>
      <c r="T137" s="68"/>
      <c r="U137" s="68"/>
      <c r="V137" s="68"/>
    </row>
    <row r="138" customFormat="false" ht="94.5" hidden="false" customHeight="true" outlineLevel="0" collapsed="false">
      <c r="B138" s="115"/>
      <c r="C138" s="343"/>
      <c r="D138" s="329" t="str">
        <f aca="false">4_priedo_2!G175</f>
        <v>P.S.361</v>
      </c>
      <c r="E138" s="329" t="str">
        <f aca="false">4_priedo_2!H175</f>
        <v>Investicijas gavę socialinių paslaugų infrastruktūros objektai, vnt.</v>
      </c>
      <c r="F138" s="337" t="n">
        <f aca="false">SUM(4_priedo_2!I175:I178)</f>
        <v>4</v>
      </c>
      <c r="G138" s="337" t="n">
        <f aca="false">SUM(4_priedo_2!K175:K178)</f>
        <v>2</v>
      </c>
      <c r="H138" s="332"/>
      <c r="I138" s="345"/>
      <c r="J138" s="334"/>
      <c r="K138" s="334"/>
      <c r="L138" s="334"/>
      <c r="M138" s="334"/>
      <c r="N138" s="77"/>
      <c r="O138" s="68"/>
      <c r="P138" s="68"/>
      <c r="Q138" s="68"/>
      <c r="R138" s="68"/>
      <c r="S138" s="68"/>
      <c r="T138" s="68"/>
      <c r="U138" s="68"/>
      <c r="V138" s="68"/>
    </row>
    <row r="139" customFormat="false" ht="132.75" hidden="false" customHeight="true" outlineLevel="0" collapsed="false">
      <c r="B139" s="115"/>
      <c r="C139" s="343"/>
      <c r="D139" s="329" t="str">
        <f aca="false">4_priedo_2!L175</f>
        <v>P.N.403</v>
      </c>
      <c r="E139" s="329" t="str">
        <f aca="false">4_priedo_2!M175</f>
        <v>Tikslinių grupių asmenys, gavę tiesioginės naudos iš investicijų į socialinių paslaugų infrastruktūrą</v>
      </c>
      <c r="F139" s="337" t="n">
        <f aca="false">SUM(4_priedo_2!N175:N178)</f>
        <v>70</v>
      </c>
      <c r="G139" s="337" t="n">
        <f aca="false">SUM(4_priedo_2!P175:P178)</f>
        <v>0</v>
      </c>
      <c r="H139" s="332"/>
      <c r="I139" s="345"/>
      <c r="J139" s="334"/>
      <c r="K139" s="334"/>
      <c r="L139" s="334"/>
      <c r="M139" s="334"/>
      <c r="N139" s="77"/>
      <c r="O139" s="68"/>
      <c r="P139" s="68"/>
      <c r="Q139" s="68"/>
      <c r="R139" s="68"/>
      <c r="S139" s="68"/>
      <c r="T139" s="68"/>
      <c r="U139" s="68"/>
      <c r="V139" s="68"/>
    </row>
    <row r="140" customFormat="false" ht="108" hidden="false" customHeight="true" outlineLevel="0" collapsed="false">
      <c r="B140" s="115"/>
      <c r="C140" s="343"/>
      <c r="D140" s="329" t="str">
        <f aca="false">4_priedo_2!Q175</f>
        <v>R.N.404</v>
      </c>
      <c r="E140" s="329" t="str">
        <f aca="false">4_priedo_2!R175</f>
        <v>Investicijas gavusiose įstaigose esančios vietos socialinių paslaugų gavėjams</v>
      </c>
      <c r="F140" s="337" t="n">
        <f aca="false">SUM(4_priedo_2!S175:S178)</f>
        <v>93</v>
      </c>
      <c r="G140" s="337" t="n">
        <f aca="false">SUM(4_priedo_2!U175:U178)</f>
        <v>42</v>
      </c>
      <c r="H140" s="332"/>
      <c r="I140" s="345"/>
      <c r="J140" s="334"/>
      <c r="K140" s="334"/>
      <c r="L140" s="334"/>
      <c r="M140" s="334"/>
      <c r="N140" s="77"/>
      <c r="O140" s="68"/>
      <c r="P140" s="68"/>
      <c r="Q140" s="339"/>
      <c r="R140" s="339"/>
      <c r="S140" s="339"/>
      <c r="T140" s="68"/>
      <c r="U140" s="68"/>
      <c r="V140" s="68"/>
    </row>
    <row r="141" customFormat="false" ht="59.25" hidden="false" customHeight="true" outlineLevel="0" collapsed="false">
      <c r="B141" s="138" t="str">
        <f aca="false">4_priedo_1!B179</f>
        <v>3.2.3.2</v>
      </c>
      <c r="C141" s="39" t="str">
        <f aca="false">4_priedo_1!D179</f>
        <v>Priemonė: Socialinio būsto fondo plėtra</v>
      </c>
      <c r="D141" s="331"/>
      <c r="E141" s="331"/>
      <c r="F141" s="332"/>
      <c r="G141" s="332"/>
      <c r="H141" s="342" t="n">
        <f aca="false">4_priedo_1!H179</f>
        <v>2580012.04</v>
      </c>
      <c r="I141" s="342" t="n">
        <f aca="false">4_priedo_1!I179+4_priedo_1!J179</f>
        <v>2192956.21</v>
      </c>
      <c r="J141" s="342" t="n">
        <f aca="false">4_priedo_1!K179</f>
        <v>387055.83</v>
      </c>
      <c r="K141" s="342" t="n">
        <f aca="false">4_priedo_1!P179</f>
        <v>2233091.27</v>
      </c>
      <c r="L141" s="342" t="n">
        <f aca="false">4_priedo_1!Q179+4_priedo_1!R179</f>
        <v>1913296.63</v>
      </c>
      <c r="M141" s="342" t="n">
        <f aca="false">4_priedo_1!S179</f>
        <v>319794.64</v>
      </c>
      <c r="N141" s="77"/>
      <c r="O141" s="68"/>
      <c r="P141" s="68"/>
      <c r="Q141" s="68"/>
      <c r="R141" s="68"/>
      <c r="S141" s="68"/>
      <c r="T141" s="68"/>
      <c r="U141" s="68"/>
      <c r="V141" s="68"/>
    </row>
    <row r="142" customFormat="false" ht="60" hidden="false" customHeight="true" outlineLevel="0" collapsed="false">
      <c r="B142" s="115"/>
      <c r="C142" s="343"/>
      <c r="D142" s="329" t="str">
        <f aca="false">4_priedo_2!G180</f>
        <v>P.S.362</v>
      </c>
      <c r="E142" s="329" t="str">
        <f aca="false">4_priedo_2!H180</f>
        <v>Naujai įrengti ar įsigyti socialiniai būstai</v>
      </c>
      <c r="F142" s="337" t="n">
        <f aca="false">SUM(4_priedo_2!I180:I185)</f>
        <v>138</v>
      </c>
      <c r="G142" s="337" t="n">
        <f aca="false">SUM(4_priedo_2!K180:K185)</f>
        <v>95</v>
      </c>
      <c r="H142" s="332"/>
      <c r="I142" s="345"/>
      <c r="J142" s="334"/>
      <c r="K142" s="334"/>
      <c r="L142" s="334"/>
      <c r="M142" s="334"/>
      <c r="N142" s="77"/>
      <c r="O142" s="68"/>
      <c r="P142" s="68"/>
      <c r="Q142" s="68"/>
      <c r="R142" s="68"/>
      <c r="S142" s="68"/>
      <c r="T142" s="68"/>
      <c r="U142" s="68"/>
      <c r="V142" s="68"/>
    </row>
    <row r="143" customFormat="false" ht="62.25" hidden="false" customHeight="true" outlineLevel="0" collapsed="false">
      <c r="B143" s="20" t="str">
        <f aca="false">4_priedo_1!B186</f>
        <v>3.2.4</v>
      </c>
      <c r="C143" s="24" t="str">
        <f aca="false">4_priedo_1!D186</f>
        <v>Uždavinys: Plėtoti kultūros paslaugas ir infrastruktūrą</v>
      </c>
      <c r="D143" s="332"/>
      <c r="E143" s="332"/>
      <c r="F143" s="332"/>
      <c r="G143" s="332"/>
      <c r="H143" s="332"/>
      <c r="I143" s="345"/>
      <c r="J143" s="334"/>
      <c r="K143" s="334"/>
      <c r="L143" s="334"/>
      <c r="M143" s="334"/>
      <c r="N143" s="77"/>
      <c r="O143" s="68"/>
      <c r="P143" s="68"/>
      <c r="Q143" s="147" t="s">
        <v>1475</v>
      </c>
      <c r="R143" s="147" t="s">
        <v>1476</v>
      </c>
      <c r="S143" s="338" t="s">
        <v>1477</v>
      </c>
      <c r="T143" s="68"/>
      <c r="U143" s="68"/>
      <c r="V143" s="68"/>
    </row>
    <row r="144" customFormat="false" ht="60" hidden="false" customHeight="true" outlineLevel="0" collapsed="false">
      <c r="B144" s="115"/>
      <c r="C144" s="343"/>
      <c r="D144" s="329"/>
      <c r="E144" s="329" t="s">
        <v>1478</v>
      </c>
      <c r="F144" s="337" t="n">
        <v>6</v>
      </c>
      <c r="G144" s="337" t="n">
        <v>3</v>
      </c>
      <c r="H144" s="332"/>
      <c r="I144" s="345"/>
      <c r="J144" s="334"/>
      <c r="K144" s="334"/>
      <c r="L144" s="334"/>
      <c r="M144" s="334"/>
      <c r="N144" s="77"/>
      <c r="O144" s="68"/>
      <c r="P144" s="68"/>
      <c r="Q144" s="363" t="s">
        <v>1479</v>
      </c>
      <c r="R144" s="363" t="s">
        <v>1480</v>
      </c>
      <c r="S144" s="363" t="s">
        <v>1481</v>
      </c>
      <c r="T144" s="68"/>
      <c r="U144" s="68"/>
      <c r="V144" s="68"/>
    </row>
    <row r="145" customFormat="false" ht="69" hidden="false" customHeight="true" outlineLevel="0" collapsed="false">
      <c r="B145" s="20" t="str">
        <f aca="false">4_priedo_1!B187</f>
        <v>3.2.4.1</v>
      </c>
      <c r="C145" s="24" t="str">
        <f aca="false">4_priedo_1!D187</f>
        <v>Priemonė: Modernizuoti savivaldybių kultūros infrastuktūrą</v>
      </c>
      <c r="D145" s="345"/>
      <c r="E145" s="345"/>
      <c r="F145" s="345"/>
      <c r="G145" s="345"/>
      <c r="H145" s="63" t="n">
        <f aca="false">4_priedo_1!H187</f>
        <v>5751536.04</v>
      </c>
      <c r="I145" s="63" t="n">
        <f aca="false">4_priedo_1!I187+4_priedo_1!J187</f>
        <v>5366852.66</v>
      </c>
      <c r="J145" s="63" t="n">
        <f aca="false">4_priedo_1!K187</f>
        <v>384683.38</v>
      </c>
      <c r="K145" s="63" t="n">
        <f aca="false">4_priedo_1!P187</f>
        <v>4256300.74</v>
      </c>
      <c r="L145" s="63" t="n">
        <f aca="false">4_priedo_1!Q187+4_priedo_1!R187</f>
        <v>3602079.77</v>
      </c>
      <c r="M145" s="63" t="n">
        <f aca="false">4_priedo_1!S187</f>
        <v>654220.97</v>
      </c>
      <c r="N145" s="77"/>
      <c r="O145" s="68"/>
      <c r="P145" s="68"/>
      <c r="Q145" s="68"/>
      <c r="R145" s="68"/>
      <c r="S145" s="68"/>
      <c r="T145" s="68"/>
      <c r="U145" s="68"/>
      <c r="V145" s="68"/>
    </row>
    <row r="146" customFormat="false" ht="71.25" hidden="false" customHeight="true" outlineLevel="0" collapsed="false">
      <c r="B146" s="345"/>
      <c r="C146" s="345"/>
      <c r="D146" s="282" t="str">
        <f aca="false">4_priedo_2!G188</f>
        <v>P.N.304</v>
      </c>
      <c r="E146" s="282" t="str">
        <f aca="false">4_priedo_2!H188</f>
        <v>Modernizuoti kultūros infrastruktūros objektai, skaičius</v>
      </c>
      <c r="F146" s="63" t="n">
        <f aca="false">SUM(4_priedo_2!I188:I193)</f>
        <v>6</v>
      </c>
      <c r="G146" s="63" t="n">
        <f aca="false">SUM(4_priedo_2!K188:K193)</f>
        <v>3</v>
      </c>
      <c r="H146" s="345"/>
      <c r="I146" s="345"/>
      <c r="J146" s="345"/>
      <c r="K146" s="345"/>
      <c r="L146" s="345"/>
      <c r="M146" s="345"/>
      <c r="N146" s="77"/>
      <c r="O146" s="68"/>
      <c r="P146" s="68"/>
      <c r="Q146" s="68"/>
      <c r="R146" s="68"/>
      <c r="S146" s="68"/>
      <c r="T146" s="68"/>
      <c r="U146" s="68"/>
      <c r="V146" s="68"/>
    </row>
    <row r="147" customFormat="false" ht="69" hidden="false" customHeight="true" outlineLevel="0" collapsed="false">
      <c r="B147" s="20" t="str">
        <f aca="false">4_priedo_1!B194</f>
        <v>3.2.5</v>
      </c>
      <c r="C147" s="24" t="str">
        <f aca="false">4_priedo_1!D194</f>
        <v>Uždavinys: Gerinti viešąjį valdymą</v>
      </c>
      <c r="D147" s="345"/>
      <c r="E147" s="345"/>
      <c r="F147" s="345"/>
      <c r="G147" s="345"/>
      <c r="H147" s="345"/>
      <c r="I147" s="345"/>
      <c r="J147" s="345"/>
      <c r="K147" s="345"/>
      <c r="L147" s="345"/>
      <c r="M147" s="345"/>
      <c r="N147" s="77"/>
      <c r="O147" s="147"/>
      <c r="P147" s="147"/>
      <c r="Q147" s="147" t="s">
        <v>1482</v>
      </c>
      <c r="R147" s="147" t="s">
        <v>1483</v>
      </c>
      <c r="S147" s="147" t="s">
        <v>1484</v>
      </c>
      <c r="T147" s="312" t="s">
        <v>1485</v>
      </c>
      <c r="U147" s="312" t="s">
        <v>1486</v>
      </c>
      <c r="V147" s="312" t="s">
        <v>1487</v>
      </c>
      <c r="W147" s="58"/>
    </row>
    <row r="148" customFormat="false" ht="132" hidden="false" customHeight="true" outlineLevel="0" collapsed="false">
      <c r="B148" s="345"/>
      <c r="C148" s="345"/>
      <c r="D148" s="282"/>
      <c r="E148" s="282" t="s">
        <v>1488</v>
      </c>
      <c r="F148" s="63" t="n">
        <v>54</v>
      </c>
      <c r="G148" s="364" t="n">
        <f aca="false">P148</f>
        <v>78.8216666666667</v>
      </c>
      <c r="H148" s="345"/>
      <c r="I148" s="345"/>
      <c r="J148" s="345"/>
      <c r="K148" s="345"/>
      <c r="L148" s="345"/>
      <c r="M148" s="345"/>
      <c r="N148" s="77"/>
      <c r="O148" s="147" t="n">
        <f aca="false">Q148+R148+S148+T148+U148+V148</f>
        <v>472.93</v>
      </c>
      <c r="P148" s="147" t="n">
        <f aca="false">O148/6</f>
        <v>78.8216666666667</v>
      </c>
      <c r="Q148" s="147" t="n">
        <f aca="false">50.97+2.25+6.55+9.38+11.32</f>
        <v>80.47</v>
      </c>
      <c r="R148" s="147" t="n">
        <f aca="false">54.83+2.84+4.96+13.64+16.2</f>
        <v>92.47</v>
      </c>
      <c r="S148" s="147" t="n">
        <f aca="false">49.69+2.14+4.85+10.19+10.97</f>
        <v>77.84</v>
      </c>
      <c r="T148" s="147" t="n">
        <f aca="false">51.24+1.92+4.37+6.54+8.8</f>
        <v>72.87</v>
      </c>
      <c r="U148" s="147" t="n">
        <f aca="false">47.62+1.91+3.83+4.42+4.8</f>
        <v>62.58</v>
      </c>
      <c r="V148" s="147" t="n">
        <f aca="false">53.28+2.42+6.29+11.28+13.43</f>
        <v>86.7</v>
      </c>
      <c r="W148" s="58"/>
    </row>
    <row r="149" customFormat="false" ht="91.5" hidden="false" customHeight="true" outlineLevel="0" collapsed="false">
      <c r="B149" s="20" t="str">
        <f aca="false">4_priedo_1!B195</f>
        <v>3.2.5.1</v>
      </c>
      <c r="C149" s="24" t="str">
        <f aca="false">4_priedo_1!D195</f>
        <v>Priemonė: Paslaugų ir asmenų aptarnavimo kokybės gerinimas savivaldybėse</v>
      </c>
      <c r="D149" s="345"/>
      <c r="E149" s="345"/>
      <c r="F149" s="345"/>
      <c r="G149" s="345"/>
      <c r="H149" s="63" t="n">
        <f aca="false">4_priedo_1!H195</f>
        <v>1120076.09</v>
      </c>
      <c r="I149" s="63" t="n">
        <f aca="false">4_priedo_1!I195+4_priedo_1!J195</f>
        <v>951990.68</v>
      </c>
      <c r="J149" s="63" t="n">
        <f aca="false">4_priedo_1!K195</f>
        <v>168085.41</v>
      </c>
      <c r="K149" s="63" t="n">
        <f aca="false">4_priedo_1!P195</f>
        <v>554433.88</v>
      </c>
      <c r="L149" s="63" t="n">
        <f aca="false">4_priedo_1!Q195+4_priedo_1!R195</f>
        <v>482698.95</v>
      </c>
      <c r="M149" s="63" t="n">
        <f aca="false">4_priedo_1!S195</f>
        <v>71734.93</v>
      </c>
      <c r="N149" s="77"/>
      <c r="O149" s="68"/>
      <c r="P149" s="68"/>
      <c r="Q149" s="68"/>
      <c r="R149" s="68"/>
      <c r="S149" s="68"/>
      <c r="T149" s="68"/>
      <c r="U149" s="68"/>
      <c r="V149" s="68"/>
    </row>
    <row r="150" customFormat="false" ht="168" hidden="false" customHeight="true" outlineLevel="0" collapsed="false">
      <c r="B150" s="345"/>
      <c r="C150" s="345"/>
      <c r="D150" s="282" t="str">
        <f aca="false">4_priedo_2!G196</f>
        <v>P.S.415</v>
      </c>
      <c r="E150" s="282" t="str">
        <f aca="false">4_priedo_2!H196</f>
        <v>Viešojo valdymo institucijos, pagal veiksmų programą ESF lėšomis įgyvendinusios paslaugų ir (ar) aptarnavimo kokybei gerinti skirtas priemones</v>
      </c>
      <c r="F150" s="63" t="n">
        <f aca="false">SUM(4_priedo_2!I196:I202)</f>
        <v>32</v>
      </c>
      <c r="G150" s="63" t="n">
        <f aca="false">SUM(4_priedo_2!K196:K202)</f>
        <v>3</v>
      </c>
      <c r="H150" s="345"/>
      <c r="I150" s="345"/>
      <c r="J150" s="345"/>
      <c r="K150" s="345"/>
      <c r="L150" s="345"/>
      <c r="M150" s="345"/>
      <c r="N150" s="77"/>
      <c r="O150" s="68"/>
      <c r="P150" s="68"/>
      <c r="Q150" s="68"/>
      <c r="R150" s="68"/>
      <c r="S150" s="68"/>
      <c r="T150" s="68"/>
      <c r="U150" s="68"/>
      <c r="V150" s="68"/>
    </row>
    <row r="151" customFormat="false" ht="272.25" hidden="false" customHeight="true" outlineLevel="0" collapsed="false">
      <c r="B151" s="115"/>
      <c r="C151" s="343"/>
      <c r="D151" s="329" t="str">
        <f aca="false">4_priedo_2!L196</f>
        <v>P.S.416</v>
      </c>
      <c r="E151" s="329" t="str">
        <f aca="false">4_priedo_2!M196</f>
        <v>Viešojo valdymo institucijų darbuotojai, kurie dalyvavo pagal veiksmų programą ESF lėšomis vykdytose veiklose, skirtose stiprinti teikiamų paslaugų ir (ar) aptarnavimo kokybės gerinimu reikalingas kompetencijas</v>
      </c>
      <c r="F151" s="337" t="n">
        <f aca="false">SUM(4_priedo_2!N196:N202)</f>
        <v>296</v>
      </c>
      <c r="G151" s="337" t="n">
        <f aca="false">SUM(4_priedo_2!P196:P202)</f>
        <v>298</v>
      </c>
      <c r="H151" s="332"/>
      <c r="I151" s="345"/>
      <c r="J151" s="334"/>
      <c r="K151" s="334"/>
      <c r="L151" s="334"/>
      <c r="M151" s="334"/>
      <c r="N151" s="77"/>
      <c r="O151" s="68"/>
      <c r="P151" s="68"/>
      <c r="Q151" s="68"/>
      <c r="R151" s="68"/>
      <c r="S151" s="68"/>
      <c r="T151" s="68"/>
      <c r="U151" s="68"/>
      <c r="V151" s="68"/>
    </row>
    <row r="152" customFormat="false" ht="75.75" hidden="false" customHeight="true" outlineLevel="0" collapsed="false">
      <c r="B152" s="115"/>
      <c r="C152" s="343"/>
      <c r="D152" s="329" t="str">
        <f aca="false">4_priedo_2!Q196</f>
        <v>P.N.910</v>
      </c>
      <c r="E152" s="329" t="str">
        <f aca="false">4_priedo_2!R196</f>
        <v>Parengtos piliečių chartijos</v>
      </c>
      <c r="F152" s="337" t="n">
        <f aca="false">4_priedo_2!S196+4_priedo_2!S198+4_priedo_2!S200+4_priedo_2!S201</f>
        <v>4</v>
      </c>
      <c r="G152" s="337" t="n">
        <f aca="false">4_priedo_2!U196+4_priedo_2!U198+4_priedo_2!U200+4_priedo_2!U201</f>
        <v>1</v>
      </c>
      <c r="H152" s="332"/>
      <c r="I152" s="345"/>
      <c r="J152" s="334"/>
      <c r="K152" s="334"/>
      <c r="L152" s="334"/>
      <c r="M152" s="334"/>
      <c r="N152" s="77"/>
      <c r="O152" s="68"/>
      <c r="P152" s="68"/>
      <c r="Q152" s="68"/>
      <c r="R152" s="68"/>
      <c r="S152" s="68"/>
      <c r="T152" s="68"/>
      <c r="U152" s="68"/>
      <c r="V152" s="68"/>
    </row>
    <row r="153" customFormat="false" ht="75.75" hidden="false" customHeight="true" outlineLevel="0" collapsed="false">
      <c r="B153" s="115"/>
      <c r="C153" s="343"/>
      <c r="D153" s="329"/>
      <c r="E153" s="329"/>
      <c r="F153" s="337"/>
      <c r="G153" s="337"/>
      <c r="H153" s="332"/>
      <c r="I153" s="345"/>
      <c r="J153" s="334"/>
      <c r="K153" s="334"/>
      <c r="L153" s="334"/>
      <c r="M153" s="334"/>
      <c r="N153" s="77"/>
      <c r="O153" s="68"/>
      <c r="P153" s="68"/>
      <c r="Q153" s="68"/>
      <c r="R153" s="68"/>
      <c r="S153" s="68"/>
      <c r="T153" s="68"/>
      <c r="U153" s="68"/>
      <c r="V153" s="68"/>
    </row>
  </sheetData>
  <mergeCells count="7">
    <mergeCell ref="B7:B8"/>
    <mergeCell ref="C7:C8"/>
    <mergeCell ref="D7:G7"/>
    <mergeCell ref="H7:J7"/>
    <mergeCell ref="K7:M7"/>
    <mergeCell ref="N7:N8"/>
    <mergeCell ref="R7:S7"/>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LibreOffice/6.4.2.2$Windows_X86_64 LibreOffice_project/4e471d8c02c9c90f512f7f9ead8875b57fcb1ec3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2017-11-23T09:10:18Z</dcterms:created>
  <dc:creator>Virginija Lauruvėnė</dc:creator>
  <dc:description/>
  <dc:language>lt-LT</dc:language>
  <cp:lastModifiedBy/>
  <cp:lastPrinted>2020-04-30T05:21:25Z</cp:lastPrinted>
  <dcterms:modified xsi:type="dcterms:W3CDTF">2020-05-04T21:18:07Z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