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utenosregionas-my.sharepoint.com/personal/romualda_zapolskiene_utenosregionas_lt/Documents/„Microsoft Teams“ pokalbių failai/Darbalaukis/4_URPT kolegija-2021-12-23/2022 posedziai/2-2022-03-09/sprendimai pasirasymui/"/>
    </mc:Choice>
  </mc:AlternateContent>
  <xr:revisionPtr revIDLastSave="6" documentId="13_ncr:1_{86898877-6767-45CA-86DB-CD3D244C7E12}" xr6:coauthVersionLast="47" xr6:coauthVersionMax="47" xr10:uidLastSave="{013AFE35-C220-4575-B236-B1CF70A896A3}"/>
  <bookViews>
    <workbookView xWindow="-110" yWindow="-110" windowWidth="19420" windowHeight="10420" firstSheet="6" activeTab="8" xr2:uid="{00000000-000D-0000-FFFF-FFFF00000000}"/>
  </bookViews>
  <sheets>
    <sheet name="1 lentelė" sheetId="2" state="hidden" r:id="rId1"/>
    <sheet name="2 lentelė" sheetId="3" state="hidden" r:id="rId2"/>
    <sheet name="3 lentelė" sheetId="9" state="hidden" r:id="rId3"/>
    <sheet name="4_priedo_1" sheetId="10" state="hidden" r:id="rId4"/>
    <sheet name="SFMIS_1" sheetId="15" state="hidden" r:id="rId5"/>
    <sheet name="4_priedo_2" sheetId="11" state="hidden" r:id="rId6"/>
    <sheet name="5_priedo_1" sheetId="12" r:id="rId7"/>
    <sheet name="5_priedo_2" sheetId="14" r:id="rId8"/>
    <sheet name="5_priedo_3_RSP" sheetId="16" r:id="rId9"/>
  </sheets>
  <externalReferences>
    <externalReference r:id="rId10"/>
    <externalReference r:id="rId11"/>
    <externalReference r:id="rId12"/>
    <externalReference r:id="rId13"/>
    <externalReference r:id="rId14"/>
  </externalReferences>
  <definedNames>
    <definedName name="_xlnm._FilterDatabase" localSheetId="0" hidden="1">'1 lentelė'!$B$7:$S$66</definedName>
    <definedName name="_xlnm._FilterDatabase" localSheetId="1" hidden="1">'2 lentelė'!$E$8:$V$204</definedName>
    <definedName name="_xlnm._FilterDatabase" localSheetId="7" hidden="1">'5_priedo_2'!$B$8:$N$24</definedName>
    <definedName name="_xlnm.Print_Area" localSheetId="2">'3 lentelė'!$B$1:$E$190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9" i="14" l="1"/>
  <c r="E143" i="14"/>
  <c r="M101" i="14" l="1"/>
  <c r="K101" i="14" s="1"/>
  <c r="L15" i="16"/>
  <c r="G15" i="16"/>
  <c r="G108" i="14" l="1"/>
  <c r="G90" i="14"/>
  <c r="G67" i="14"/>
  <c r="G66" i="14"/>
  <c r="G52" i="14"/>
  <c r="G13" i="14"/>
  <c r="G11" i="14"/>
  <c r="H28" i="14"/>
  <c r="K14" i="14" l="1"/>
  <c r="K150" i="14" l="1"/>
  <c r="K146" i="14"/>
  <c r="K142" i="14"/>
  <c r="K138" i="14"/>
  <c r="K133" i="14"/>
  <c r="K129" i="14"/>
  <c r="K126" i="14"/>
  <c r="K119" i="14"/>
  <c r="K114" i="14"/>
  <c r="K109" i="14"/>
  <c r="K83" i="14" l="1"/>
  <c r="K80" i="14"/>
  <c r="K77" i="14"/>
  <c r="K69" i="14"/>
  <c r="K60" i="14"/>
  <c r="K55" i="14"/>
  <c r="K48" i="14"/>
  <c r="K45" i="14"/>
  <c r="K42" i="14"/>
  <c r="K36" i="14"/>
  <c r="K22" i="14"/>
  <c r="K17" i="14"/>
  <c r="J150" i="14" l="1"/>
  <c r="I150" i="14"/>
  <c r="H150" i="14" s="1"/>
  <c r="J146" i="14"/>
  <c r="I146" i="14"/>
  <c r="H146" i="14" s="1"/>
  <c r="J142" i="14"/>
  <c r="I142" i="14"/>
  <c r="J138" i="14"/>
  <c r="I138" i="14"/>
  <c r="H138" i="14" s="1"/>
  <c r="J133" i="14"/>
  <c r="I133" i="14"/>
  <c r="H133" i="14" s="1"/>
  <c r="J129" i="14"/>
  <c r="I129" i="14"/>
  <c r="J126" i="14"/>
  <c r="I126" i="14"/>
  <c r="H126" i="14" s="1"/>
  <c r="J119" i="14"/>
  <c r="I119" i="14"/>
  <c r="H119" i="14" s="1"/>
  <c r="J114" i="14"/>
  <c r="I114" i="14"/>
  <c r="J109" i="14"/>
  <c r="I109" i="14"/>
  <c r="J83" i="14"/>
  <c r="I83" i="14"/>
  <c r="J80" i="14"/>
  <c r="I80" i="14"/>
  <c r="H80" i="14" s="1"/>
  <c r="J77" i="14"/>
  <c r="I77" i="14"/>
  <c r="H77" i="14" s="1"/>
  <c r="J69" i="14"/>
  <c r="I69" i="14"/>
  <c r="J60" i="14"/>
  <c r="I60" i="14"/>
  <c r="H60" i="14" s="1"/>
  <c r="J55" i="14"/>
  <c r="I55" i="14"/>
  <c r="J48" i="14"/>
  <c r="I48" i="14"/>
  <c r="J45" i="14"/>
  <c r="I45" i="14"/>
  <c r="J42" i="14"/>
  <c r="I42" i="14"/>
  <c r="H42" i="14" s="1"/>
  <c r="J36" i="14"/>
  <c r="I36" i="14"/>
  <c r="J22" i="14"/>
  <c r="I22" i="14"/>
  <c r="H22" i="14" s="1"/>
  <c r="J17" i="14"/>
  <c r="I17" i="14"/>
  <c r="H109" i="14" l="1"/>
  <c r="H69" i="14"/>
  <c r="H129" i="14"/>
  <c r="H48" i="14"/>
  <c r="H114" i="14"/>
  <c r="H83" i="14"/>
  <c r="H55" i="14"/>
  <c r="H142" i="14"/>
  <c r="H36" i="14"/>
  <c r="H17" i="14"/>
  <c r="H45" i="14"/>
  <c r="I14" i="14"/>
  <c r="J14" i="14" l="1"/>
  <c r="H14" i="14" s="1"/>
  <c r="AB95" i="11" l="1"/>
  <c r="G123" i="14" l="1"/>
  <c r="G88" i="14" l="1"/>
  <c r="G44" i="14" l="1"/>
  <c r="G43" i="14"/>
  <c r="G39" i="14"/>
  <c r="G38" i="14" l="1"/>
  <c r="I48" i="11"/>
  <c r="I49" i="11"/>
  <c r="I50" i="11"/>
  <c r="I51" i="11"/>
  <c r="I52" i="11"/>
  <c r="I53" i="11"/>
  <c r="G16" i="14" l="1"/>
  <c r="P207" i="10" l="1"/>
  <c r="P206" i="10"/>
  <c r="P205" i="10"/>
  <c r="P202" i="10"/>
  <c r="P201" i="10"/>
  <c r="P197" i="10"/>
  <c r="P196" i="10"/>
  <c r="P194" i="10"/>
  <c r="P188" i="10"/>
  <c r="P185" i="10"/>
  <c r="P183" i="10"/>
  <c r="P180" i="10"/>
  <c r="L180" i="10"/>
  <c r="P177" i="10"/>
  <c r="P175" i="10"/>
  <c r="P174" i="10"/>
  <c r="P173" i="10"/>
  <c r="P172" i="10"/>
  <c r="P171" i="10"/>
  <c r="P167" i="10"/>
  <c r="P166" i="10"/>
  <c r="P165" i="10"/>
  <c r="P164" i="10"/>
  <c r="P163" i="10"/>
  <c r="P161" i="10"/>
  <c r="L161" i="10"/>
  <c r="P160" i="10"/>
  <c r="P159" i="10"/>
  <c r="P157" i="10"/>
  <c r="P156" i="10"/>
  <c r="P153" i="10"/>
  <c r="P149" i="10"/>
  <c r="P145" i="10"/>
  <c r="P144" i="10"/>
  <c r="L141" i="10"/>
  <c r="P140" i="10"/>
  <c r="P125" i="10"/>
  <c r="P124" i="10"/>
  <c r="L124" i="10"/>
  <c r="P123" i="10"/>
  <c r="L123" i="10"/>
  <c r="P122" i="10"/>
  <c r="P121" i="10"/>
  <c r="P117" i="10"/>
  <c r="P116" i="10"/>
  <c r="P115" i="10"/>
  <c r="O115" i="10"/>
  <c r="P114" i="10"/>
  <c r="L114" i="10"/>
  <c r="H112" i="11"/>
  <c r="I112" i="11"/>
  <c r="F82" i="14" s="1"/>
  <c r="J112" i="11"/>
  <c r="K112" i="11"/>
  <c r="G82" i="14" s="1"/>
  <c r="G112" i="11"/>
  <c r="B112" i="11"/>
  <c r="C112" i="11"/>
  <c r="D112" i="11"/>
  <c r="M105" i="10"/>
  <c r="N105" i="10"/>
  <c r="O105" i="10"/>
  <c r="Q105" i="10"/>
  <c r="R105" i="10"/>
  <c r="X112" i="10"/>
  <c r="I112" i="10"/>
  <c r="J112" i="10"/>
  <c r="K112" i="10"/>
  <c r="B112" i="10"/>
  <c r="C112" i="10"/>
  <c r="D112" i="10"/>
  <c r="E112" i="10"/>
  <c r="P111" i="10"/>
  <c r="P110" i="10"/>
  <c r="L110" i="10"/>
  <c r="L105" i="10" s="1"/>
  <c r="P107" i="10"/>
  <c r="P106" i="10"/>
  <c r="P103" i="10"/>
  <c r="P101" i="10"/>
  <c r="P100" i="10"/>
  <c r="L100" i="10"/>
  <c r="P99" i="10"/>
  <c r="P98" i="10"/>
  <c r="P97" i="10"/>
  <c r="P96" i="10"/>
  <c r="P94" i="10"/>
  <c r="L94" i="10"/>
  <c r="P92" i="10"/>
  <c r="L92" i="10"/>
  <c r="P91" i="10"/>
  <c r="L87" i="10"/>
  <c r="L86" i="10"/>
  <c r="P85" i="10"/>
  <c r="L58" i="10"/>
  <c r="M58" i="10"/>
  <c r="N58" i="10"/>
  <c r="Q58" i="10"/>
  <c r="R58" i="10"/>
  <c r="P81" i="10"/>
  <c r="L73" i="10"/>
  <c r="P69" i="10"/>
  <c r="L64" i="10"/>
  <c r="L63" i="10"/>
  <c r="P105" i="10" l="1"/>
  <c r="P62" i="10"/>
  <c r="P60" i="10"/>
  <c r="P58" i="10" s="1"/>
  <c r="L56" i="10"/>
  <c r="L55" i="10"/>
  <c r="G54" i="11"/>
  <c r="H54" i="11"/>
  <c r="I54" i="11"/>
  <c r="P54" i="10"/>
  <c r="P52" i="10"/>
  <c r="L52" i="10"/>
  <c r="P51" i="10"/>
  <c r="P47" i="10"/>
  <c r="L47" i="10"/>
  <c r="P46" i="10"/>
  <c r="L34" i="10"/>
  <c r="M12" i="10"/>
  <c r="N12" i="10"/>
  <c r="G31" i="11"/>
  <c r="H31" i="11"/>
  <c r="I31" i="11"/>
  <c r="B31" i="11"/>
  <c r="C31" i="11"/>
  <c r="D31" i="11"/>
  <c r="L31" i="10"/>
  <c r="H31" i="10"/>
  <c r="I31" i="10"/>
  <c r="J31" i="10"/>
  <c r="B31" i="10"/>
  <c r="C31" i="10"/>
  <c r="D31" i="10"/>
  <c r="E31" i="10"/>
  <c r="L23" i="10"/>
  <c r="P19" i="10"/>
  <c r="S55" i="2" l="1"/>
  <c r="S73" i="2"/>
  <c r="P206" i="2" l="1"/>
  <c r="P94" i="2" l="1"/>
  <c r="P179" i="2"/>
  <c r="P140" i="2"/>
  <c r="P123" i="2"/>
  <c r="P114" i="2"/>
  <c r="P99" i="2" l="1"/>
  <c r="P90" i="2"/>
  <c r="B88" i="11"/>
  <c r="D88" i="11"/>
  <c r="B87" i="11"/>
  <c r="C87" i="11"/>
  <c r="D87" i="11"/>
  <c r="B86" i="11"/>
  <c r="C86" i="11"/>
  <c r="D86" i="11"/>
  <c r="B88" i="10"/>
  <c r="C88" i="10"/>
  <c r="D88" i="10"/>
  <c r="B87" i="10"/>
  <c r="C87" i="10"/>
  <c r="D87" i="10"/>
  <c r="E87" i="10"/>
  <c r="F87" i="10"/>
  <c r="I87" i="10"/>
  <c r="J87" i="10"/>
  <c r="K87" i="10"/>
  <c r="B86" i="10"/>
  <c r="C86" i="10"/>
  <c r="D86" i="10"/>
  <c r="E86" i="10"/>
  <c r="F86" i="10"/>
  <c r="I86" i="10"/>
  <c r="J86" i="10"/>
  <c r="K86" i="10"/>
  <c r="P60" i="2"/>
  <c r="D110" i="9" l="1"/>
  <c r="C110" i="9"/>
  <c r="B110" i="9"/>
  <c r="D109" i="9"/>
  <c r="C109" i="9"/>
  <c r="B109" i="9"/>
  <c r="D108" i="9"/>
  <c r="C108" i="9"/>
  <c r="B108" i="9"/>
  <c r="D107" i="9"/>
  <c r="C107" i="9"/>
  <c r="B107" i="9"/>
  <c r="D106" i="9"/>
  <c r="C106" i="9"/>
  <c r="B106" i="9"/>
  <c r="D105" i="9"/>
  <c r="C105" i="9"/>
  <c r="B105" i="9"/>
  <c r="D104" i="9"/>
  <c r="C104" i="9"/>
  <c r="B104" i="9"/>
  <c r="D55" i="9"/>
  <c r="C55" i="9"/>
  <c r="B55" i="9"/>
  <c r="D53" i="9"/>
  <c r="C53" i="9"/>
  <c r="B53" i="9"/>
  <c r="D52" i="9"/>
  <c r="C52" i="9"/>
  <c r="B52" i="9"/>
  <c r="D51" i="9"/>
  <c r="C51" i="9"/>
  <c r="B51" i="9"/>
  <c r="D50" i="9"/>
  <c r="C50" i="9"/>
  <c r="B50" i="9"/>
  <c r="D49" i="9"/>
  <c r="C49" i="9"/>
  <c r="B49" i="9"/>
  <c r="D48" i="9"/>
  <c r="C48" i="9"/>
  <c r="B48" i="9"/>
  <c r="D47" i="9"/>
  <c r="C47" i="9"/>
  <c r="B47" i="9"/>
  <c r="D46" i="9"/>
  <c r="C46" i="9"/>
  <c r="B46" i="9"/>
  <c r="D45" i="9"/>
  <c r="C45" i="9"/>
  <c r="B45" i="9"/>
  <c r="D44" i="9"/>
  <c r="B44" i="9"/>
  <c r="D110" i="3"/>
  <c r="C110" i="3"/>
  <c r="B110" i="3"/>
  <c r="D109" i="3"/>
  <c r="C109" i="3"/>
  <c r="B109" i="3"/>
  <c r="D108" i="3"/>
  <c r="C108" i="3"/>
  <c r="B108" i="3"/>
  <c r="D107" i="3"/>
  <c r="C107" i="3"/>
  <c r="B107" i="3"/>
  <c r="D106" i="3"/>
  <c r="C106" i="3"/>
  <c r="B106" i="3"/>
  <c r="D105" i="3"/>
  <c r="C105" i="3"/>
  <c r="B105" i="3"/>
  <c r="D104" i="3"/>
  <c r="B104" i="3"/>
  <c r="D56" i="3"/>
  <c r="C56" i="3"/>
  <c r="B56" i="3"/>
  <c r="D55" i="3"/>
  <c r="C55" i="3"/>
  <c r="B55" i="3"/>
  <c r="D54" i="3"/>
  <c r="C54" i="3"/>
  <c r="B54" i="3"/>
  <c r="D53" i="3"/>
  <c r="C53" i="3"/>
  <c r="B53" i="3"/>
  <c r="D52" i="3"/>
  <c r="C52" i="3"/>
  <c r="B52" i="3"/>
  <c r="D51" i="3"/>
  <c r="C51" i="3"/>
  <c r="B51" i="3"/>
  <c r="D50" i="3"/>
  <c r="C50" i="3"/>
  <c r="B50" i="3"/>
  <c r="D49" i="3"/>
  <c r="C49" i="3"/>
  <c r="B49" i="3"/>
  <c r="D48" i="3"/>
  <c r="C48" i="3"/>
  <c r="B48" i="3"/>
  <c r="D47" i="3"/>
  <c r="C47" i="3"/>
  <c r="B47" i="3"/>
  <c r="D46" i="3"/>
  <c r="C46" i="3"/>
  <c r="B46" i="3"/>
  <c r="D45" i="3"/>
  <c r="B45" i="3"/>
  <c r="P111" i="2"/>
  <c r="S110" i="2"/>
  <c r="S109" i="2"/>
  <c r="S108" i="2"/>
  <c r="S107" i="2"/>
  <c r="S106" i="2"/>
  <c r="S105" i="2"/>
  <c r="R104" i="2"/>
  <c r="Q104" i="2"/>
  <c r="P56" i="2"/>
  <c r="P54" i="2"/>
  <c r="S53" i="2"/>
  <c r="S52" i="2"/>
  <c r="S51" i="2"/>
  <c r="S50" i="2"/>
  <c r="S49" i="2"/>
  <c r="S47" i="2"/>
  <c r="S46" i="2"/>
  <c r="R45" i="2"/>
  <c r="Q45" i="2"/>
  <c r="P104" i="2" l="1"/>
  <c r="H112" i="10"/>
  <c r="P45" i="2"/>
  <c r="S104" i="2"/>
  <c r="S45" i="2"/>
  <c r="D188" i="9"/>
  <c r="D187" i="9"/>
  <c r="Q183" i="2"/>
  <c r="P188" i="2"/>
  <c r="P187" i="2"/>
  <c r="R83" i="2"/>
  <c r="Q83" i="2"/>
  <c r="P86" i="2"/>
  <c r="H87" i="10" s="1"/>
  <c r="P85" i="2"/>
  <c r="H86" i="10" s="1"/>
  <c r="P83" i="2" l="1"/>
  <c r="P124" i="2"/>
  <c r="D31" i="9" l="1"/>
  <c r="D31" i="3"/>
  <c r="Q12" i="2"/>
  <c r="R12" i="2"/>
  <c r="S31" i="2"/>
  <c r="K31" i="10" s="1"/>
  <c r="B31" i="9" l="1"/>
  <c r="C31" i="9"/>
  <c r="B31" i="3"/>
  <c r="C31" i="3"/>
  <c r="Q41" i="2" l="1"/>
  <c r="R41" i="2" s="1"/>
  <c r="D206" i="3" l="1"/>
  <c r="D205" i="3"/>
  <c r="D204" i="3"/>
  <c r="D203" i="3"/>
  <c r="D202" i="3"/>
  <c r="D201" i="3"/>
  <c r="D200" i="3"/>
  <c r="D199" i="3"/>
  <c r="D198" i="3"/>
  <c r="D197" i="3"/>
  <c r="D196" i="3"/>
  <c r="D195" i="3"/>
  <c r="D194" i="3"/>
  <c r="D193" i="3"/>
  <c r="D192" i="3"/>
  <c r="D191" i="3"/>
  <c r="D190" i="3"/>
  <c r="D189" i="3"/>
  <c r="D188" i="3"/>
  <c r="D187" i="3"/>
  <c r="D186" i="3"/>
  <c r="D185" i="3"/>
  <c r="D184" i="3"/>
  <c r="D183" i="3"/>
  <c r="D182" i="3"/>
  <c r="D181" i="3"/>
  <c r="D180" i="3"/>
  <c r="D179" i="3"/>
  <c r="D178" i="3"/>
  <c r="D177" i="3"/>
  <c r="D176" i="3"/>
  <c r="D175" i="3"/>
  <c r="D174" i="3"/>
  <c r="D173" i="3"/>
  <c r="D172" i="3"/>
  <c r="D171" i="3"/>
  <c r="D170" i="3"/>
  <c r="D169" i="3"/>
  <c r="D168" i="3"/>
  <c r="D167" i="3"/>
  <c r="D166" i="3"/>
  <c r="D165" i="3"/>
  <c r="D164" i="3"/>
  <c r="D163" i="3"/>
  <c r="D162" i="3"/>
  <c r="D161" i="3"/>
  <c r="D160" i="3"/>
  <c r="D159" i="3"/>
  <c r="D158" i="3"/>
  <c r="D157" i="3"/>
  <c r="D156" i="3"/>
  <c r="D155" i="3"/>
  <c r="D154" i="3"/>
  <c r="D153" i="3"/>
  <c r="D152" i="3"/>
  <c r="D151" i="3"/>
  <c r="D150" i="3"/>
  <c r="D149" i="3"/>
  <c r="D148" i="3"/>
  <c r="D147" i="3"/>
  <c r="D146" i="3"/>
  <c r="D145" i="3"/>
  <c r="D144" i="3"/>
  <c r="D143" i="3"/>
  <c r="D142" i="3"/>
  <c r="D140" i="3"/>
  <c r="H207" i="10" l="1"/>
  <c r="I207" i="10"/>
  <c r="K207" i="10" l="1"/>
  <c r="S202" i="2"/>
  <c r="S186" i="10"/>
  <c r="S185" i="2"/>
  <c r="S154" i="10"/>
  <c r="E156" i="11"/>
  <c r="N149" i="11"/>
  <c r="I122" i="11"/>
  <c r="O125" i="10"/>
  <c r="D124" i="3"/>
  <c r="C122" i="3"/>
  <c r="D113" i="3"/>
  <c r="D112" i="3"/>
  <c r="D114" i="3"/>
  <c r="D115" i="3"/>
  <c r="D116" i="3"/>
  <c r="D117" i="3"/>
  <c r="D118" i="3"/>
  <c r="D119" i="3"/>
  <c r="D120" i="3"/>
  <c r="D121" i="3"/>
  <c r="D122" i="3"/>
  <c r="D123" i="3"/>
  <c r="D125" i="3"/>
  <c r="D126" i="3"/>
  <c r="D127" i="3"/>
  <c r="D128" i="3"/>
  <c r="D129" i="3"/>
  <c r="D130" i="3"/>
  <c r="D131" i="3"/>
  <c r="D132" i="3"/>
  <c r="D133" i="3"/>
  <c r="D134" i="3"/>
  <c r="D135" i="3"/>
  <c r="D136" i="3"/>
  <c r="D137" i="3"/>
  <c r="D138" i="3"/>
  <c r="J107" i="10"/>
  <c r="G106" i="11"/>
  <c r="I101" i="11"/>
  <c r="C80" i="3" l="1"/>
  <c r="D80" i="3"/>
  <c r="B80" i="3"/>
  <c r="G29" i="11" l="1"/>
  <c r="H29" i="11"/>
  <c r="I29" i="11"/>
  <c r="G30" i="11"/>
  <c r="H30" i="11"/>
  <c r="I30" i="11"/>
  <c r="H28" i="11"/>
  <c r="I28" i="11"/>
  <c r="G28" i="11"/>
  <c r="H27" i="11"/>
  <c r="I27" i="11"/>
  <c r="G27" i="11"/>
  <c r="B27" i="11"/>
  <c r="C27" i="11"/>
  <c r="D27" i="11"/>
  <c r="B28" i="11"/>
  <c r="C28" i="11"/>
  <c r="D28" i="11"/>
  <c r="B29" i="11"/>
  <c r="C29" i="11"/>
  <c r="D29" i="11"/>
  <c r="B30" i="11"/>
  <c r="C30" i="11"/>
  <c r="D30" i="11"/>
  <c r="V27" i="10"/>
  <c r="H28" i="10"/>
  <c r="I28" i="10"/>
  <c r="J28" i="10"/>
  <c r="K28" i="10"/>
  <c r="H29" i="10"/>
  <c r="I29" i="10"/>
  <c r="J29" i="10"/>
  <c r="K29" i="10"/>
  <c r="H30" i="10"/>
  <c r="I30" i="10"/>
  <c r="J30" i="10"/>
  <c r="K30" i="10"/>
  <c r="I27" i="10"/>
  <c r="J27" i="10"/>
  <c r="K27" i="10"/>
  <c r="H27" i="10"/>
  <c r="B27" i="10"/>
  <c r="C27" i="10"/>
  <c r="D27" i="10"/>
  <c r="E27" i="10"/>
  <c r="B28" i="10"/>
  <c r="C28" i="10"/>
  <c r="D28" i="10"/>
  <c r="E28" i="10"/>
  <c r="B29" i="10"/>
  <c r="C29" i="10"/>
  <c r="D29" i="10"/>
  <c r="E29" i="10"/>
  <c r="B30" i="10"/>
  <c r="C30" i="10"/>
  <c r="D30" i="10"/>
  <c r="E30" i="10"/>
  <c r="P16" i="2"/>
  <c r="P12" i="2" s="1"/>
  <c r="P23" i="10"/>
  <c r="P13" i="10"/>
  <c r="O13" i="10"/>
  <c r="O17" i="10" l="1"/>
  <c r="H65" i="11"/>
  <c r="I65" i="11"/>
  <c r="G65" i="11"/>
  <c r="B65" i="11"/>
  <c r="C65" i="11"/>
  <c r="D65" i="11"/>
  <c r="I65" i="10"/>
  <c r="J65" i="10"/>
  <c r="K65" i="10"/>
  <c r="H65" i="10"/>
  <c r="B65" i="10"/>
  <c r="C65" i="10"/>
  <c r="D65" i="10"/>
  <c r="E65" i="10"/>
  <c r="J55" i="10"/>
  <c r="N55" i="10" s="1"/>
  <c r="I55" i="10"/>
  <c r="H55" i="10"/>
  <c r="C64" i="9" l="1"/>
  <c r="D64" i="9"/>
  <c r="B64" i="9"/>
  <c r="C65" i="3"/>
  <c r="D65" i="3"/>
  <c r="B65" i="3"/>
  <c r="R58" i="2"/>
  <c r="Q58" i="2"/>
  <c r="B28" i="9"/>
  <c r="C28" i="9"/>
  <c r="D28" i="9"/>
  <c r="B29" i="9"/>
  <c r="C29" i="9"/>
  <c r="D29" i="9"/>
  <c r="B30" i="9"/>
  <c r="C30" i="9"/>
  <c r="D30" i="9"/>
  <c r="C27" i="9"/>
  <c r="D27" i="9"/>
  <c r="B27" i="9"/>
  <c r="B28" i="3"/>
  <c r="C28" i="3"/>
  <c r="D28" i="3"/>
  <c r="B29" i="3"/>
  <c r="C29" i="3"/>
  <c r="D29" i="3"/>
  <c r="B30" i="3"/>
  <c r="C30" i="3"/>
  <c r="D30" i="3"/>
  <c r="C27" i="3"/>
  <c r="D27" i="3"/>
  <c r="B27" i="3"/>
  <c r="K55" i="10" l="1"/>
  <c r="B20" i="3" l="1"/>
  <c r="C20" i="3"/>
  <c r="D20" i="3"/>
  <c r="Q199" i="2"/>
  <c r="R199" i="2"/>
  <c r="S200" i="2"/>
  <c r="C179" i="3"/>
  <c r="B179" i="3"/>
  <c r="W26" i="3"/>
  <c r="D26" i="3"/>
  <c r="C26" i="3"/>
  <c r="B26" i="3"/>
  <c r="Q77" i="2" l="1"/>
  <c r="R77" i="2"/>
  <c r="D112" i="2"/>
  <c r="B112" i="2"/>
  <c r="L40" i="10" l="1"/>
  <c r="M40" i="10"/>
  <c r="P40" i="10"/>
  <c r="J72" i="10"/>
  <c r="Q40" i="2"/>
  <c r="R40" i="2"/>
  <c r="P40" i="2"/>
  <c r="D41" i="11" l="1"/>
  <c r="B41" i="11"/>
  <c r="Q41" i="10"/>
  <c r="N41" i="10"/>
  <c r="N40" i="10" s="1"/>
  <c r="J41" i="10"/>
  <c r="J40" i="10" s="1"/>
  <c r="I41" i="10"/>
  <c r="I40" i="10" s="1"/>
  <c r="H41" i="10"/>
  <c r="H40" i="10" s="1"/>
  <c r="F41" i="10"/>
  <c r="E41" i="10"/>
  <c r="D41" i="10"/>
  <c r="B41" i="10"/>
  <c r="D41" i="3"/>
  <c r="B41" i="3"/>
  <c r="S40" i="2"/>
  <c r="O41" i="10" l="1"/>
  <c r="O40" i="10" s="1"/>
  <c r="R41" i="10"/>
  <c r="R40" i="10" s="1"/>
  <c r="Q40" i="10"/>
  <c r="S41" i="10"/>
  <c r="S40" i="10" s="1"/>
  <c r="K41" i="10"/>
  <c r="K40" i="10" s="1"/>
  <c r="O154" i="10"/>
  <c r="O153" i="10"/>
  <c r="O117" i="10" l="1"/>
  <c r="O61" i="10"/>
  <c r="O18" i="10"/>
  <c r="O12" i="10" s="1"/>
  <c r="L149" i="11" l="1"/>
  <c r="M149" i="11"/>
  <c r="M148" i="11"/>
  <c r="N148" i="11"/>
  <c r="L148" i="11"/>
  <c r="G149" i="11"/>
  <c r="H149" i="11"/>
  <c r="I149" i="11"/>
  <c r="H148" i="11"/>
  <c r="I148" i="11"/>
  <c r="G148" i="11"/>
  <c r="H134" i="11"/>
  <c r="I134" i="11"/>
  <c r="G134" i="11"/>
  <c r="H129" i="11"/>
  <c r="I129" i="11"/>
  <c r="G129" i="11"/>
  <c r="R206" i="11" l="1"/>
  <c r="S206" i="11"/>
  <c r="Q206" i="11"/>
  <c r="G202" i="11"/>
  <c r="H202" i="11"/>
  <c r="I202" i="11"/>
  <c r="G203" i="11"/>
  <c r="H203" i="11"/>
  <c r="I203" i="11"/>
  <c r="G204" i="11"/>
  <c r="H204" i="11"/>
  <c r="I204" i="11"/>
  <c r="G205" i="11"/>
  <c r="H205" i="11"/>
  <c r="I205" i="11"/>
  <c r="G206" i="11"/>
  <c r="H206" i="11"/>
  <c r="I206" i="11"/>
  <c r="G207" i="11"/>
  <c r="H207" i="11"/>
  <c r="L202" i="11"/>
  <c r="M202" i="11"/>
  <c r="N202" i="11"/>
  <c r="L203" i="11"/>
  <c r="M203" i="11"/>
  <c r="N203" i="11"/>
  <c r="L204" i="11"/>
  <c r="M204" i="11"/>
  <c r="N204" i="11"/>
  <c r="L205" i="11"/>
  <c r="M205" i="11"/>
  <c r="N205" i="11"/>
  <c r="L206" i="11"/>
  <c r="M206" i="11"/>
  <c r="N206" i="11"/>
  <c r="L207" i="11"/>
  <c r="M207" i="11"/>
  <c r="N207" i="11"/>
  <c r="R201" i="11"/>
  <c r="S201" i="11"/>
  <c r="Q201" i="11"/>
  <c r="M201" i="11"/>
  <c r="N201" i="11"/>
  <c r="L201" i="11"/>
  <c r="H201" i="11"/>
  <c r="I201" i="11"/>
  <c r="G201" i="11"/>
  <c r="G194" i="11"/>
  <c r="H194" i="11"/>
  <c r="I194" i="11"/>
  <c r="G195" i="11"/>
  <c r="H195" i="11"/>
  <c r="I195" i="11"/>
  <c r="G196" i="11"/>
  <c r="H196" i="11"/>
  <c r="I196" i="11"/>
  <c r="G197" i="11"/>
  <c r="H197" i="11"/>
  <c r="I197" i="11"/>
  <c r="G198" i="11"/>
  <c r="H198" i="11"/>
  <c r="I198" i="11"/>
  <c r="H193" i="11"/>
  <c r="I193" i="11"/>
  <c r="G193" i="11"/>
  <c r="G186" i="11"/>
  <c r="H186" i="11"/>
  <c r="I186" i="11"/>
  <c r="G187" i="11"/>
  <c r="H187" i="11"/>
  <c r="I187" i="11"/>
  <c r="G188" i="11"/>
  <c r="H188" i="11"/>
  <c r="I188" i="11"/>
  <c r="G189" i="11"/>
  <c r="H189" i="11"/>
  <c r="I189" i="11"/>
  <c r="G190" i="11"/>
  <c r="H190" i="11"/>
  <c r="I190" i="11"/>
  <c r="H185" i="11"/>
  <c r="I185" i="11"/>
  <c r="G185" i="11"/>
  <c r="N180" i="11"/>
  <c r="G181" i="11"/>
  <c r="H181" i="11"/>
  <c r="I181" i="11"/>
  <c r="L181" i="11"/>
  <c r="M181" i="11"/>
  <c r="N181" i="11"/>
  <c r="Q181" i="11"/>
  <c r="R181" i="11"/>
  <c r="S181" i="11"/>
  <c r="G182" i="11"/>
  <c r="H182" i="11"/>
  <c r="I182" i="11"/>
  <c r="L182" i="11"/>
  <c r="M182" i="11"/>
  <c r="N182" i="11"/>
  <c r="Q182" i="11"/>
  <c r="R182" i="11"/>
  <c r="S182" i="11"/>
  <c r="G183" i="11"/>
  <c r="H183" i="11"/>
  <c r="I183" i="11"/>
  <c r="L183" i="11"/>
  <c r="M183" i="11"/>
  <c r="N183" i="11"/>
  <c r="Q183" i="11"/>
  <c r="R183" i="11"/>
  <c r="S183" i="11"/>
  <c r="R180" i="11"/>
  <c r="S180" i="11"/>
  <c r="Q180" i="11"/>
  <c r="M180" i="11"/>
  <c r="L180" i="11"/>
  <c r="H180" i="11"/>
  <c r="I180" i="11"/>
  <c r="G180" i="11"/>
  <c r="G172" i="11"/>
  <c r="H172" i="11"/>
  <c r="I172" i="11"/>
  <c r="G173" i="11"/>
  <c r="H173" i="11"/>
  <c r="I173" i="11"/>
  <c r="G174" i="11"/>
  <c r="H174" i="11"/>
  <c r="I174" i="11"/>
  <c r="G175" i="11"/>
  <c r="H175" i="11"/>
  <c r="I175" i="11"/>
  <c r="G176" i="11"/>
  <c r="H176" i="11"/>
  <c r="I176" i="11"/>
  <c r="G177" i="11"/>
  <c r="H177" i="11"/>
  <c r="I177" i="11"/>
  <c r="M171" i="11"/>
  <c r="N171" i="11"/>
  <c r="L171" i="11"/>
  <c r="H171" i="11"/>
  <c r="I171" i="11"/>
  <c r="G171" i="11"/>
  <c r="G164" i="11"/>
  <c r="H164" i="11"/>
  <c r="I164" i="11"/>
  <c r="G165" i="11"/>
  <c r="H165" i="11"/>
  <c r="I165" i="11"/>
  <c r="G166" i="11"/>
  <c r="H166" i="11"/>
  <c r="I166" i="11"/>
  <c r="G167" i="11"/>
  <c r="H167" i="11"/>
  <c r="I167" i="11"/>
  <c r="G168" i="11"/>
  <c r="H168" i="11"/>
  <c r="I168" i="11"/>
  <c r="H163" i="11"/>
  <c r="I163" i="11"/>
  <c r="G163" i="11"/>
  <c r="G154" i="11"/>
  <c r="H154" i="11"/>
  <c r="I154" i="11"/>
  <c r="L154" i="11"/>
  <c r="M154" i="11"/>
  <c r="N154" i="11"/>
  <c r="G155" i="11"/>
  <c r="H155" i="11"/>
  <c r="I155" i="11"/>
  <c r="L155" i="11"/>
  <c r="M155" i="11"/>
  <c r="N155" i="11"/>
  <c r="G156" i="11"/>
  <c r="H156" i="11"/>
  <c r="I156" i="11"/>
  <c r="L156" i="11"/>
  <c r="M156" i="11"/>
  <c r="N156" i="11"/>
  <c r="G157" i="11"/>
  <c r="H157" i="11"/>
  <c r="I157" i="11"/>
  <c r="L157" i="11"/>
  <c r="M157" i="11"/>
  <c r="N157" i="11"/>
  <c r="G158" i="11"/>
  <c r="H158" i="11"/>
  <c r="I158" i="11"/>
  <c r="L158" i="11"/>
  <c r="M158" i="11"/>
  <c r="N158" i="11"/>
  <c r="G159" i="11"/>
  <c r="H159" i="11"/>
  <c r="I159" i="11"/>
  <c r="L159" i="11"/>
  <c r="M159" i="11"/>
  <c r="N159" i="11"/>
  <c r="G160" i="11"/>
  <c r="H160" i="11"/>
  <c r="L160" i="11"/>
  <c r="M160" i="11"/>
  <c r="N160" i="11"/>
  <c r="G161" i="11"/>
  <c r="H161" i="11"/>
  <c r="I161" i="11"/>
  <c r="L161" i="11"/>
  <c r="M161" i="11"/>
  <c r="N161" i="11"/>
  <c r="M153" i="11"/>
  <c r="N153" i="11"/>
  <c r="L153" i="11"/>
  <c r="H153" i="11"/>
  <c r="I153" i="11"/>
  <c r="G153" i="11"/>
  <c r="L144" i="11"/>
  <c r="M144" i="11"/>
  <c r="N144" i="11"/>
  <c r="L145" i="11"/>
  <c r="M145" i="11"/>
  <c r="N145" i="11"/>
  <c r="G144" i="11"/>
  <c r="H144" i="11"/>
  <c r="I144" i="11"/>
  <c r="G145" i="11"/>
  <c r="H145" i="11"/>
  <c r="I145" i="11"/>
  <c r="M143" i="11"/>
  <c r="N143" i="11"/>
  <c r="L143" i="11"/>
  <c r="H143" i="11"/>
  <c r="I143" i="11"/>
  <c r="G143" i="11"/>
  <c r="O145" i="10"/>
  <c r="V141" i="11"/>
  <c r="W141" i="11"/>
  <c r="X141" i="11"/>
  <c r="W140" i="11"/>
  <c r="X140" i="11"/>
  <c r="V140" i="11"/>
  <c r="Q141" i="11"/>
  <c r="R141" i="11"/>
  <c r="S141" i="11"/>
  <c r="R140" i="11"/>
  <c r="S140" i="11"/>
  <c r="Q140" i="11"/>
  <c r="L141" i="11"/>
  <c r="M141" i="11"/>
  <c r="N141" i="11"/>
  <c r="M140" i="11"/>
  <c r="N140" i="11"/>
  <c r="L140" i="11"/>
  <c r="G141" i="11"/>
  <c r="H141" i="11"/>
  <c r="I141" i="11"/>
  <c r="H140" i="11"/>
  <c r="I140" i="11"/>
  <c r="G140" i="11"/>
  <c r="L125" i="11"/>
  <c r="M125" i="11"/>
  <c r="N125" i="11"/>
  <c r="L124" i="11"/>
  <c r="M124" i="11"/>
  <c r="N124" i="11"/>
  <c r="AB123" i="11"/>
  <c r="AC123" i="11"/>
  <c r="AA123" i="11"/>
  <c r="W123" i="11"/>
  <c r="X123" i="11"/>
  <c r="V123" i="11"/>
  <c r="Q123" i="11"/>
  <c r="R123" i="11"/>
  <c r="S123" i="11"/>
  <c r="L123" i="11"/>
  <c r="M123" i="11"/>
  <c r="N123" i="11"/>
  <c r="R122" i="11"/>
  <c r="S122" i="11"/>
  <c r="Q122" i="11"/>
  <c r="L122" i="11"/>
  <c r="M122" i="11"/>
  <c r="N122" i="11"/>
  <c r="L121" i="11"/>
  <c r="M121" i="11"/>
  <c r="N121" i="11"/>
  <c r="L120" i="11"/>
  <c r="M120" i="11"/>
  <c r="N120" i="11"/>
  <c r="L119" i="11"/>
  <c r="M119" i="11"/>
  <c r="N119" i="11"/>
  <c r="L118" i="11"/>
  <c r="M118" i="11"/>
  <c r="N118" i="11"/>
  <c r="L117" i="11"/>
  <c r="M117" i="11"/>
  <c r="N117" i="11"/>
  <c r="L116" i="11"/>
  <c r="M116" i="11"/>
  <c r="N116" i="11"/>
  <c r="M115" i="11"/>
  <c r="N115" i="11"/>
  <c r="L115" i="11"/>
  <c r="G122" i="11"/>
  <c r="H122" i="11"/>
  <c r="G123" i="11"/>
  <c r="H123" i="11"/>
  <c r="I123" i="11"/>
  <c r="G124" i="11"/>
  <c r="H124" i="11"/>
  <c r="I124" i="11"/>
  <c r="G125" i="11"/>
  <c r="H125" i="11"/>
  <c r="I125" i="11"/>
  <c r="G119" i="11"/>
  <c r="H119" i="11"/>
  <c r="I119" i="11"/>
  <c r="G120" i="11"/>
  <c r="H120" i="11"/>
  <c r="I120" i="11"/>
  <c r="G121" i="11"/>
  <c r="H121" i="11"/>
  <c r="I121" i="11"/>
  <c r="G117" i="11"/>
  <c r="H117" i="11"/>
  <c r="I117" i="11"/>
  <c r="G118" i="11"/>
  <c r="H118" i="11"/>
  <c r="I118" i="11"/>
  <c r="G116" i="11"/>
  <c r="H116" i="11"/>
  <c r="I116" i="11"/>
  <c r="G115" i="11"/>
  <c r="H115" i="11"/>
  <c r="I115" i="11"/>
  <c r="H114" i="11"/>
  <c r="I114" i="11"/>
  <c r="G114" i="11"/>
  <c r="B124" i="10"/>
  <c r="C124" i="10"/>
  <c r="D124" i="10"/>
  <c r="E124" i="10"/>
  <c r="B125" i="10"/>
  <c r="C125" i="10"/>
  <c r="D125" i="10"/>
  <c r="E125" i="10"/>
  <c r="H122" i="10"/>
  <c r="I122" i="10"/>
  <c r="J122" i="10"/>
  <c r="H120" i="10"/>
  <c r="I120" i="10"/>
  <c r="J120" i="10"/>
  <c r="H115" i="10"/>
  <c r="I115" i="10"/>
  <c r="J115" i="10"/>
  <c r="G107" i="11"/>
  <c r="H107" i="11"/>
  <c r="I107" i="11"/>
  <c r="G108" i="11"/>
  <c r="H108" i="11"/>
  <c r="I108" i="11"/>
  <c r="G109" i="11"/>
  <c r="H109" i="11"/>
  <c r="I109" i="11"/>
  <c r="G110" i="11"/>
  <c r="H110" i="11"/>
  <c r="I110" i="11"/>
  <c r="G111" i="11"/>
  <c r="H111" i="11"/>
  <c r="I111" i="11"/>
  <c r="H106" i="11"/>
  <c r="I106" i="11"/>
  <c r="I106" i="10"/>
  <c r="J106" i="10"/>
  <c r="H106" i="10"/>
  <c r="M103" i="11"/>
  <c r="N103" i="11"/>
  <c r="L103" i="11"/>
  <c r="G104" i="11"/>
  <c r="H104" i="11"/>
  <c r="I104" i="11"/>
  <c r="H103" i="11"/>
  <c r="I103" i="11"/>
  <c r="G103" i="11"/>
  <c r="W98" i="11" l="1"/>
  <c r="X98" i="11"/>
  <c r="V98" i="11"/>
  <c r="AF95" i="11"/>
  <c r="AG95" i="11"/>
  <c r="AH95" i="11"/>
  <c r="AG94" i="11"/>
  <c r="AH94" i="11"/>
  <c r="AF94" i="11"/>
  <c r="B93" i="11"/>
  <c r="C93" i="11"/>
  <c r="D93" i="11"/>
  <c r="G93" i="11"/>
  <c r="H93" i="11"/>
  <c r="I93" i="11"/>
  <c r="B94" i="11"/>
  <c r="C94" i="11"/>
  <c r="D94" i="11"/>
  <c r="G94" i="11"/>
  <c r="H94" i="11"/>
  <c r="I94" i="11"/>
  <c r="L94" i="11"/>
  <c r="M94" i="11"/>
  <c r="N94" i="11"/>
  <c r="Q94" i="11"/>
  <c r="R94" i="11"/>
  <c r="S94" i="11"/>
  <c r="V94" i="11"/>
  <c r="W94" i="11"/>
  <c r="X94" i="11"/>
  <c r="AA94" i="11"/>
  <c r="AB94" i="11"/>
  <c r="AC94" i="11"/>
  <c r="B95" i="11"/>
  <c r="C95" i="11"/>
  <c r="D95" i="11"/>
  <c r="G95" i="11"/>
  <c r="H95" i="11"/>
  <c r="I95" i="11"/>
  <c r="L95" i="11"/>
  <c r="M95" i="11"/>
  <c r="N95" i="11"/>
  <c r="Q95" i="11"/>
  <c r="R95" i="11"/>
  <c r="S95" i="11"/>
  <c r="V95" i="11"/>
  <c r="W95" i="11"/>
  <c r="X95" i="11"/>
  <c r="AA95" i="11"/>
  <c r="AC95" i="11"/>
  <c r="B96" i="11"/>
  <c r="C96" i="11"/>
  <c r="D96" i="11"/>
  <c r="G96" i="11"/>
  <c r="H96" i="11"/>
  <c r="I96" i="11"/>
  <c r="L96" i="11"/>
  <c r="M96" i="11"/>
  <c r="N96" i="11"/>
  <c r="Q96" i="11"/>
  <c r="R96" i="11"/>
  <c r="S96" i="11"/>
  <c r="V96" i="11"/>
  <c r="W96" i="11"/>
  <c r="X96" i="11"/>
  <c r="B97" i="11"/>
  <c r="C97" i="11"/>
  <c r="D97" i="11"/>
  <c r="G97" i="11"/>
  <c r="H97" i="11"/>
  <c r="I97" i="11"/>
  <c r="B98" i="11"/>
  <c r="C98" i="11"/>
  <c r="D98" i="11"/>
  <c r="G98" i="11"/>
  <c r="H98" i="11"/>
  <c r="I98" i="11"/>
  <c r="Q98" i="11"/>
  <c r="R98" i="11"/>
  <c r="S98" i="11"/>
  <c r="AA98" i="11"/>
  <c r="AB98" i="11"/>
  <c r="AC98" i="11"/>
  <c r="B99" i="11"/>
  <c r="C99" i="11"/>
  <c r="D99" i="11"/>
  <c r="G99" i="11"/>
  <c r="H99" i="11"/>
  <c r="I99" i="11"/>
  <c r="L99" i="11"/>
  <c r="M99" i="11"/>
  <c r="N99" i="11"/>
  <c r="Q99" i="11"/>
  <c r="R99" i="11"/>
  <c r="S99" i="11"/>
  <c r="V99" i="11"/>
  <c r="W99" i="11"/>
  <c r="X99" i="11"/>
  <c r="B100" i="11"/>
  <c r="C100" i="11"/>
  <c r="D100" i="11"/>
  <c r="G100" i="11"/>
  <c r="H100" i="11"/>
  <c r="I100" i="11"/>
  <c r="L100" i="11"/>
  <c r="M100" i="11"/>
  <c r="N100" i="11"/>
  <c r="Q100" i="11"/>
  <c r="R100" i="11"/>
  <c r="S100" i="11"/>
  <c r="V100" i="11"/>
  <c r="W100" i="11"/>
  <c r="X100" i="11"/>
  <c r="AA100" i="11"/>
  <c r="AB100" i="11"/>
  <c r="AC100" i="11"/>
  <c r="B101" i="11"/>
  <c r="C101" i="11"/>
  <c r="D101" i="11"/>
  <c r="G101" i="11"/>
  <c r="H101" i="11"/>
  <c r="L101" i="11"/>
  <c r="M101" i="11"/>
  <c r="N101" i="11"/>
  <c r="Q101" i="11"/>
  <c r="R101" i="11"/>
  <c r="S101" i="11"/>
  <c r="V101" i="11"/>
  <c r="W101" i="11"/>
  <c r="X101" i="11"/>
  <c r="AA101" i="11"/>
  <c r="AB101" i="11"/>
  <c r="AC101" i="11"/>
  <c r="B92" i="11"/>
  <c r="C92" i="11"/>
  <c r="D92" i="11"/>
  <c r="G92" i="11"/>
  <c r="H92" i="11"/>
  <c r="I92" i="11"/>
  <c r="L92" i="11"/>
  <c r="M92" i="11"/>
  <c r="N92" i="11"/>
  <c r="Q92" i="11"/>
  <c r="R92" i="11"/>
  <c r="S92" i="11"/>
  <c r="V92" i="11"/>
  <c r="W92" i="11"/>
  <c r="X92" i="11"/>
  <c r="AA92" i="11"/>
  <c r="AB92" i="11"/>
  <c r="AC92" i="11"/>
  <c r="AG91" i="11"/>
  <c r="AH91" i="11"/>
  <c r="AF91" i="11"/>
  <c r="AB91" i="11"/>
  <c r="AC91" i="11"/>
  <c r="AA91" i="11"/>
  <c r="X91" i="11"/>
  <c r="W91" i="11"/>
  <c r="V91" i="11"/>
  <c r="R91" i="11"/>
  <c r="S91" i="11"/>
  <c r="Q91" i="11"/>
  <c r="M91" i="11"/>
  <c r="N91" i="11"/>
  <c r="L91" i="11"/>
  <c r="H91" i="11"/>
  <c r="I91" i="11"/>
  <c r="G91" i="11"/>
  <c r="G86" i="11"/>
  <c r="H86" i="11"/>
  <c r="I86" i="11"/>
  <c r="K86" i="11"/>
  <c r="G87" i="11"/>
  <c r="H87" i="11"/>
  <c r="I87" i="11"/>
  <c r="K87" i="11"/>
  <c r="H85" i="11"/>
  <c r="I85" i="11"/>
  <c r="G85" i="11"/>
  <c r="I64" i="10"/>
  <c r="J64" i="10"/>
  <c r="K64" i="10"/>
  <c r="B64" i="10"/>
  <c r="C64" i="10"/>
  <c r="D64" i="10"/>
  <c r="E64" i="10"/>
  <c r="F70" i="14" l="1"/>
  <c r="S49" i="10"/>
  <c r="I26" i="11" l="1"/>
  <c r="I14" i="11"/>
  <c r="I15" i="11"/>
  <c r="I17" i="11"/>
  <c r="C206" i="3"/>
  <c r="B206" i="3"/>
  <c r="C205" i="3"/>
  <c r="B205" i="3"/>
  <c r="C204" i="3"/>
  <c r="B204" i="3"/>
  <c r="C203" i="3"/>
  <c r="B203" i="3"/>
  <c r="C202" i="3"/>
  <c r="B202" i="3"/>
  <c r="C201" i="3"/>
  <c r="B201" i="3"/>
  <c r="C200" i="3"/>
  <c r="B200" i="3"/>
  <c r="B199" i="3"/>
  <c r="B198" i="3"/>
  <c r="C197" i="3"/>
  <c r="B197" i="3"/>
  <c r="C196" i="3"/>
  <c r="B196" i="3"/>
  <c r="C195" i="3"/>
  <c r="B195" i="3"/>
  <c r="C194" i="3"/>
  <c r="B194" i="3"/>
  <c r="C193" i="3"/>
  <c r="B193" i="3"/>
  <c r="C192" i="3"/>
  <c r="B192" i="3"/>
  <c r="B191" i="3"/>
  <c r="B190" i="3"/>
  <c r="C189" i="3"/>
  <c r="B189" i="3"/>
  <c r="C188" i="3"/>
  <c r="B188" i="3"/>
  <c r="C187" i="3"/>
  <c r="B187" i="3"/>
  <c r="C186" i="3"/>
  <c r="B186" i="3"/>
  <c r="C185" i="3"/>
  <c r="B185" i="3"/>
  <c r="C184" i="3"/>
  <c r="B184" i="3"/>
  <c r="B183" i="3"/>
  <c r="C182" i="3"/>
  <c r="B182" i="3"/>
  <c r="C181" i="3"/>
  <c r="B181" i="3"/>
  <c r="C180" i="3"/>
  <c r="B180" i="3"/>
  <c r="B178" i="3"/>
  <c r="B177" i="3"/>
  <c r="C176" i="3"/>
  <c r="B176" i="3"/>
  <c r="C175" i="3"/>
  <c r="B175" i="3"/>
  <c r="C174" i="3"/>
  <c r="B174" i="3"/>
  <c r="C173" i="3"/>
  <c r="B173" i="3"/>
  <c r="C172" i="3"/>
  <c r="B172" i="3"/>
  <c r="C171" i="3"/>
  <c r="B171" i="3"/>
  <c r="C170" i="3"/>
  <c r="B170" i="3"/>
  <c r="B169" i="3"/>
  <c r="B168" i="3"/>
  <c r="C167" i="3"/>
  <c r="B167" i="3"/>
  <c r="C166" i="3"/>
  <c r="B166" i="3"/>
  <c r="C165" i="3"/>
  <c r="B165" i="3"/>
  <c r="C164" i="3"/>
  <c r="B164" i="3"/>
  <c r="C163" i="3"/>
  <c r="B163" i="3"/>
  <c r="C162" i="3"/>
  <c r="B162" i="3"/>
  <c r="B161" i="3"/>
  <c r="C160" i="3"/>
  <c r="B160" i="3"/>
  <c r="C159" i="3"/>
  <c r="B159" i="3"/>
  <c r="C158" i="3"/>
  <c r="B158" i="3"/>
  <c r="C157" i="3"/>
  <c r="B157" i="3"/>
  <c r="C156" i="3"/>
  <c r="B156" i="3"/>
  <c r="C155" i="3"/>
  <c r="B155" i="3"/>
  <c r="C154" i="3"/>
  <c r="B154" i="3"/>
  <c r="C153" i="3"/>
  <c r="B153" i="3"/>
  <c r="C152" i="3"/>
  <c r="B152" i="3"/>
  <c r="B151" i="3"/>
  <c r="B150" i="3"/>
  <c r="B149" i="3"/>
  <c r="C148" i="3"/>
  <c r="B148" i="3"/>
  <c r="C147" i="3"/>
  <c r="B147" i="3"/>
  <c r="B146" i="3"/>
  <c r="B145" i="3"/>
  <c r="C144" i="3"/>
  <c r="B144" i="3"/>
  <c r="C143" i="3"/>
  <c r="B143" i="3"/>
  <c r="C142" i="3"/>
  <c r="B142" i="3"/>
  <c r="B141" i="3"/>
  <c r="C140" i="3"/>
  <c r="B140" i="3"/>
  <c r="C139" i="3"/>
  <c r="B139" i="3"/>
  <c r="B138" i="3"/>
  <c r="B137" i="3"/>
  <c r="B136" i="3"/>
  <c r="B135" i="3"/>
  <c r="C134" i="3"/>
  <c r="B134" i="3"/>
  <c r="B133" i="3"/>
  <c r="B132" i="3"/>
  <c r="B131" i="3"/>
  <c r="B130" i="3"/>
  <c r="C129" i="3"/>
  <c r="B129" i="3"/>
  <c r="B128" i="3"/>
  <c r="B127" i="3"/>
  <c r="B126" i="3"/>
  <c r="C125" i="3"/>
  <c r="B125" i="3"/>
  <c r="C124" i="3"/>
  <c r="B124" i="3"/>
  <c r="C123" i="3"/>
  <c r="B123" i="3"/>
  <c r="B122" i="3"/>
  <c r="C121" i="3"/>
  <c r="B121" i="3"/>
  <c r="C120" i="3"/>
  <c r="B120" i="3"/>
  <c r="C119" i="3"/>
  <c r="B119" i="3"/>
  <c r="C118" i="3"/>
  <c r="B118" i="3"/>
  <c r="C117" i="3"/>
  <c r="B117" i="3"/>
  <c r="C116" i="3"/>
  <c r="B116" i="3"/>
  <c r="C115" i="3"/>
  <c r="B115" i="3"/>
  <c r="C114" i="3"/>
  <c r="B114" i="3"/>
  <c r="B113" i="3"/>
  <c r="B112" i="3"/>
  <c r="D103" i="3"/>
  <c r="C103" i="3"/>
  <c r="B103" i="3"/>
  <c r="D102" i="3"/>
  <c r="C102" i="3"/>
  <c r="B102" i="3"/>
  <c r="D101" i="3"/>
  <c r="B101" i="3"/>
  <c r="D100" i="3"/>
  <c r="C100" i="3"/>
  <c r="B100" i="3"/>
  <c r="D99" i="3"/>
  <c r="C99" i="3"/>
  <c r="B99" i="3"/>
  <c r="D98" i="3"/>
  <c r="C98" i="3"/>
  <c r="B98" i="3"/>
  <c r="D97" i="3"/>
  <c r="C97" i="3"/>
  <c r="B97" i="3"/>
  <c r="D96" i="3"/>
  <c r="C96" i="3"/>
  <c r="B96" i="3"/>
  <c r="D95" i="3"/>
  <c r="C95" i="3"/>
  <c r="B95" i="3"/>
  <c r="D94" i="3"/>
  <c r="C94" i="3"/>
  <c r="B94" i="3"/>
  <c r="D93" i="3"/>
  <c r="C93" i="3"/>
  <c r="B93" i="3"/>
  <c r="D92" i="3"/>
  <c r="C92" i="3"/>
  <c r="B92" i="3"/>
  <c r="D91" i="3"/>
  <c r="C91" i="3"/>
  <c r="B91" i="3"/>
  <c r="D90" i="3"/>
  <c r="C90" i="3"/>
  <c r="B90" i="3"/>
  <c r="D89" i="3"/>
  <c r="B89" i="3"/>
  <c r="D88" i="3"/>
  <c r="B88" i="3"/>
  <c r="D87" i="3"/>
  <c r="B87" i="3"/>
  <c r="D85" i="3"/>
  <c r="C85" i="3"/>
  <c r="B85" i="3"/>
  <c r="D84" i="3"/>
  <c r="C84" i="3"/>
  <c r="B84" i="3"/>
  <c r="D83" i="3"/>
  <c r="B83" i="3"/>
  <c r="D82" i="3"/>
  <c r="B82" i="3"/>
  <c r="D81" i="3"/>
  <c r="C81" i="3"/>
  <c r="B81" i="3"/>
  <c r="D79" i="3"/>
  <c r="C79" i="3"/>
  <c r="B79" i="3"/>
  <c r="D78" i="3"/>
  <c r="C78" i="3"/>
  <c r="B78" i="3"/>
  <c r="D77" i="3"/>
  <c r="B77" i="3"/>
  <c r="D76" i="3"/>
  <c r="B76" i="3"/>
  <c r="D75" i="3"/>
  <c r="B75" i="3"/>
  <c r="D74" i="3"/>
  <c r="B74" i="3"/>
  <c r="D73" i="3"/>
  <c r="C73" i="3"/>
  <c r="B73" i="3"/>
  <c r="D72" i="3"/>
  <c r="B72" i="3"/>
  <c r="D70" i="3"/>
  <c r="C70" i="3"/>
  <c r="B70" i="3"/>
  <c r="D69" i="3"/>
  <c r="C69" i="3"/>
  <c r="B69" i="3"/>
  <c r="D68" i="3"/>
  <c r="C68" i="3"/>
  <c r="B68" i="3"/>
  <c r="D66" i="3"/>
  <c r="B66" i="3"/>
  <c r="D64" i="3"/>
  <c r="C64" i="3"/>
  <c r="B64" i="3"/>
  <c r="D63" i="3"/>
  <c r="C63" i="3"/>
  <c r="B63" i="3"/>
  <c r="D62" i="3"/>
  <c r="C62" i="3"/>
  <c r="B62" i="3"/>
  <c r="D61" i="3"/>
  <c r="C61" i="3"/>
  <c r="B61" i="3"/>
  <c r="D60" i="3"/>
  <c r="C60" i="3"/>
  <c r="B60" i="3"/>
  <c r="D58" i="3"/>
  <c r="B58" i="3"/>
  <c r="D57" i="3"/>
  <c r="B57" i="3"/>
  <c r="D44" i="3"/>
  <c r="B44" i="3"/>
  <c r="D43" i="3"/>
  <c r="B43" i="3"/>
  <c r="D42" i="3"/>
  <c r="B42" i="3"/>
  <c r="D40" i="3"/>
  <c r="B40" i="3"/>
  <c r="D39" i="3"/>
  <c r="B39" i="3"/>
  <c r="D38" i="3"/>
  <c r="C38" i="3"/>
  <c r="B38" i="3"/>
  <c r="W37" i="3"/>
  <c r="D37" i="3"/>
  <c r="B37" i="3"/>
  <c r="W36" i="3"/>
  <c r="D36" i="3"/>
  <c r="B36" i="3"/>
  <c r="W35" i="3"/>
  <c r="D35" i="3"/>
  <c r="C35" i="3"/>
  <c r="B35" i="3"/>
  <c r="W34" i="3"/>
  <c r="D34" i="3"/>
  <c r="C34" i="3"/>
  <c r="B34" i="3"/>
  <c r="W33" i="3"/>
  <c r="D33" i="3"/>
  <c r="C33" i="3"/>
  <c r="B33" i="3"/>
  <c r="W32" i="3"/>
  <c r="D32" i="3"/>
  <c r="B32" i="3"/>
  <c r="D25" i="3"/>
  <c r="C25" i="3"/>
  <c r="B25" i="3"/>
  <c r="W24" i="3"/>
  <c r="D24" i="3"/>
  <c r="C24" i="3"/>
  <c r="B24" i="3"/>
  <c r="W23" i="3"/>
  <c r="D23" i="3"/>
  <c r="C23" i="3"/>
  <c r="B23" i="3"/>
  <c r="W22" i="3"/>
  <c r="D22" i="3"/>
  <c r="C22" i="3"/>
  <c r="B22" i="3"/>
  <c r="W21" i="3"/>
  <c r="D21" i="3"/>
  <c r="C21" i="3"/>
  <c r="B21" i="3"/>
  <c r="W20" i="3"/>
  <c r="W19" i="3"/>
  <c r="D19" i="3"/>
  <c r="C19" i="3"/>
  <c r="B19" i="3"/>
  <c r="W18" i="3"/>
  <c r="D18" i="3"/>
  <c r="C18" i="3"/>
  <c r="B18" i="3"/>
  <c r="W17" i="3"/>
  <c r="D17" i="3"/>
  <c r="C17" i="3"/>
  <c r="B17" i="3"/>
  <c r="W16" i="3"/>
  <c r="D16" i="3"/>
  <c r="C16" i="3"/>
  <c r="B16" i="3"/>
  <c r="W15" i="3"/>
  <c r="D15" i="3"/>
  <c r="C15" i="3"/>
  <c r="B15" i="3"/>
  <c r="W14" i="3"/>
  <c r="D14" i="3"/>
  <c r="C14" i="3"/>
  <c r="B14" i="3"/>
  <c r="W13" i="3"/>
  <c r="D13" i="3"/>
  <c r="C13" i="3"/>
  <c r="B13" i="3"/>
  <c r="D206" i="9" l="1"/>
  <c r="C206" i="9"/>
  <c r="B206" i="9"/>
  <c r="D205" i="9"/>
  <c r="C205" i="9"/>
  <c r="B205" i="9"/>
  <c r="D204" i="9"/>
  <c r="C204" i="9"/>
  <c r="B204" i="9"/>
  <c r="D203" i="9"/>
  <c r="C203" i="9"/>
  <c r="B203" i="9"/>
  <c r="D202" i="9"/>
  <c r="C202" i="9"/>
  <c r="B202" i="9"/>
  <c r="D201" i="9"/>
  <c r="C201" i="9"/>
  <c r="B201" i="9"/>
  <c r="D200" i="9"/>
  <c r="C200" i="9"/>
  <c r="B200" i="9"/>
  <c r="D199" i="9"/>
  <c r="B199" i="9"/>
  <c r="D198" i="9"/>
  <c r="B198" i="9"/>
  <c r="D197" i="9"/>
  <c r="C197" i="9"/>
  <c r="B197" i="9"/>
  <c r="D196" i="9"/>
  <c r="C196" i="9"/>
  <c r="B196" i="9"/>
  <c r="D195" i="9"/>
  <c r="C195" i="9"/>
  <c r="B195" i="9"/>
  <c r="D194" i="9"/>
  <c r="C194" i="9"/>
  <c r="B194" i="9"/>
  <c r="D193" i="9"/>
  <c r="C193" i="9"/>
  <c r="B193" i="9"/>
  <c r="D192" i="9"/>
  <c r="C192" i="9"/>
  <c r="B192" i="9"/>
  <c r="D191" i="9"/>
  <c r="B191" i="9"/>
  <c r="D190" i="9"/>
  <c r="B190" i="9"/>
  <c r="D189" i="9"/>
  <c r="C189" i="9"/>
  <c r="B189" i="9"/>
  <c r="C188" i="9"/>
  <c r="B188" i="9"/>
  <c r="C187" i="9"/>
  <c r="B187" i="9"/>
  <c r="D186" i="9"/>
  <c r="C186" i="9"/>
  <c r="B186" i="9"/>
  <c r="D185" i="9"/>
  <c r="C185" i="9"/>
  <c r="B185" i="9"/>
  <c r="D184" i="9"/>
  <c r="C184" i="9"/>
  <c r="B184" i="9"/>
  <c r="D183" i="9"/>
  <c r="B183" i="9"/>
  <c r="D182" i="9"/>
  <c r="C182" i="9"/>
  <c r="B182" i="9"/>
  <c r="D181" i="9"/>
  <c r="C181" i="9"/>
  <c r="B181" i="9"/>
  <c r="D180" i="9"/>
  <c r="C180" i="9"/>
  <c r="B180" i="9"/>
  <c r="D179" i="9"/>
  <c r="C179" i="9"/>
  <c r="B179" i="9"/>
  <c r="D178" i="9"/>
  <c r="B178" i="9"/>
  <c r="D177" i="9"/>
  <c r="C177" i="9"/>
  <c r="B177" i="9"/>
  <c r="D176" i="9"/>
  <c r="C176" i="9"/>
  <c r="B176" i="9"/>
  <c r="D175" i="9"/>
  <c r="C175" i="9"/>
  <c r="B175" i="9"/>
  <c r="D174" i="9"/>
  <c r="C174" i="9"/>
  <c r="B174" i="9"/>
  <c r="D173" i="9"/>
  <c r="C173" i="9"/>
  <c r="B173" i="9"/>
  <c r="D172" i="9"/>
  <c r="C172" i="9"/>
  <c r="B172" i="9"/>
  <c r="D171" i="9"/>
  <c r="C171" i="9"/>
  <c r="B171" i="9"/>
  <c r="D170" i="9"/>
  <c r="C170" i="9"/>
  <c r="B170" i="9"/>
  <c r="D169" i="9"/>
  <c r="B169" i="9"/>
  <c r="D168" i="9"/>
  <c r="B168" i="9"/>
  <c r="D167" i="9"/>
  <c r="C167" i="9"/>
  <c r="B167" i="9"/>
  <c r="D166" i="9"/>
  <c r="C166" i="9"/>
  <c r="B166" i="9"/>
  <c r="D165" i="9"/>
  <c r="C165" i="9"/>
  <c r="B165" i="9"/>
  <c r="D164" i="9"/>
  <c r="C164" i="9"/>
  <c r="B164" i="9"/>
  <c r="D163" i="9"/>
  <c r="C163" i="9"/>
  <c r="B163" i="9"/>
  <c r="D162" i="9"/>
  <c r="C162" i="9"/>
  <c r="B162" i="9"/>
  <c r="D161" i="9"/>
  <c r="B161" i="9"/>
  <c r="D160" i="9"/>
  <c r="C160" i="9"/>
  <c r="B160" i="9"/>
  <c r="D159" i="9"/>
  <c r="C159" i="9"/>
  <c r="B159" i="9"/>
  <c r="D158" i="9"/>
  <c r="C158" i="9"/>
  <c r="B158" i="9"/>
  <c r="D157" i="9"/>
  <c r="C157" i="9"/>
  <c r="B157" i="9"/>
  <c r="D156" i="9"/>
  <c r="C156" i="9"/>
  <c r="B156" i="9"/>
  <c r="D155" i="9"/>
  <c r="C155" i="9"/>
  <c r="B155" i="9"/>
  <c r="D154" i="9"/>
  <c r="C154" i="9"/>
  <c r="B154" i="9"/>
  <c r="D153" i="9"/>
  <c r="C153" i="9"/>
  <c r="B153" i="9"/>
  <c r="D152" i="9"/>
  <c r="C152" i="9"/>
  <c r="B152" i="9"/>
  <c r="D151" i="9"/>
  <c r="B151" i="9"/>
  <c r="D150" i="9"/>
  <c r="B150" i="9"/>
  <c r="D149" i="9"/>
  <c r="B149" i="9"/>
  <c r="D148" i="9"/>
  <c r="C148" i="9"/>
  <c r="B148" i="9"/>
  <c r="D147" i="9"/>
  <c r="C147" i="9"/>
  <c r="B147" i="9"/>
  <c r="D146" i="9"/>
  <c r="C146" i="9"/>
  <c r="B146" i="9"/>
  <c r="D145" i="9"/>
  <c r="C145" i="9"/>
  <c r="B145" i="9"/>
  <c r="D144" i="9"/>
  <c r="C144" i="9"/>
  <c r="B144" i="9"/>
  <c r="D143" i="9"/>
  <c r="C143" i="9"/>
  <c r="B143" i="9"/>
  <c r="D142" i="9"/>
  <c r="C142" i="9"/>
  <c r="B142" i="9"/>
  <c r="D141" i="9"/>
  <c r="B141" i="9"/>
  <c r="D140" i="9"/>
  <c r="C140" i="9"/>
  <c r="B140" i="9"/>
  <c r="D139" i="9"/>
  <c r="C139" i="9"/>
  <c r="B139" i="9"/>
  <c r="D138" i="9"/>
  <c r="B138" i="9"/>
  <c r="D137" i="9"/>
  <c r="B137" i="9"/>
  <c r="D136" i="9"/>
  <c r="B136" i="9"/>
  <c r="D135" i="9"/>
  <c r="B135" i="9"/>
  <c r="D134" i="9"/>
  <c r="C134" i="9"/>
  <c r="B134" i="9"/>
  <c r="D133" i="9"/>
  <c r="B133" i="9"/>
  <c r="D132" i="9"/>
  <c r="B132" i="9"/>
  <c r="D131" i="9"/>
  <c r="B131" i="9"/>
  <c r="D130" i="9"/>
  <c r="B130" i="9"/>
  <c r="D129" i="9"/>
  <c r="C129" i="9"/>
  <c r="B129" i="9"/>
  <c r="D128" i="9"/>
  <c r="B128" i="9"/>
  <c r="D127" i="9"/>
  <c r="B127" i="9"/>
  <c r="D126" i="9"/>
  <c r="B126" i="9"/>
  <c r="D125" i="9"/>
  <c r="C125" i="9"/>
  <c r="B125" i="9"/>
  <c r="D124" i="9"/>
  <c r="C124" i="9"/>
  <c r="B124" i="9"/>
  <c r="D123" i="9"/>
  <c r="C123" i="9"/>
  <c r="B123" i="9"/>
  <c r="D122" i="9"/>
  <c r="C122" i="9"/>
  <c r="B122" i="9"/>
  <c r="D121" i="9"/>
  <c r="C121" i="9"/>
  <c r="B121" i="9"/>
  <c r="D120" i="9"/>
  <c r="C120" i="9"/>
  <c r="B120" i="9"/>
  <c r="D119" i="9"/>
  <c r="C119" i="9"/>
  <c r="B119" i="9"/>
  <c r="D118" i="9"/>
  <c r="C118" i="9"/>
  <c r="B118" i="9"/>
  <c r="D117" i="9"/>
  <c r="C117" i="9"/>
  <c r="B117" i="9"/>
  <c r="D116" i="9"/>
  <c r="C116" i="9"/>
  <c r="B116" i="9"/>
  <c r="D115" i="9"/>
  <c r="C115" i="9"/>
  <c r="B115" i="9"/>
  <c r="D114" i="9"/>
  <c r="C114" i="9"/>
  <c r="B114" i="9"/>
  <c r="D113" i="9"/>
  <c r="B113" i="9"/>
  <c r="D112" i="9"/>
  <c r="B112" i="9"/>
  <c r="D103" i="9"/>
  <c r="C103" i="9"/>
  <c r="B103" i="9"/>
  <c r="D102" i="9"/>
  <c r="C102" i="9"/>
  <c r="B102" i="9"/>
  <c r="D101" i="9"/>
  <c r="B101" i="9"/>
  <c r="D100" i="9"/>
  <c r="C100" i="9"/>
  <c r="B100" i="9"/>
  <c r="D99" i="9"/>
  <c r="C99" i="9"/>
  <c r="B99" i="9"/>
  <c r="D98" i="9"/>
  <c r="C98" i="9"/>
  <c r="B98" i="9"/>
  <c r="D97" i="9"/>
  <c r="C97" i="9"/>
  <c r="B97" i="9"/>
  <c r="D96" i="9"/>
  <c r="C96" i="9"/>
  <c r="B96" i="9"/>
  <c r="D95" i="9"/>
  <c r="C95" i="9"/>
  <c r="B95" i="9"/>
  <c r="D94" i="9"/>
  <c r="C94" i="9"/>
  <c r="B94" i="9"/>
  <c r="D93" i="9"/>
  <c r="C93" i="9"/>
  <c r="B93" i="9"/>
  <c r="D92" i="9"/>
  <c r="C92" i="9"/>
  <c r="B92" i="9"/>
  <c r="D91" i="9"/>
  <c r="C91" i="9"/>
  <c r="B91" i="9"/>
  <c r="D90" i="9"/>
  <c r="C90" i="9"/>
  <c r="B90" i="9"/>
  <c r="D89" i="9"/>
  <c r="B89" i="9"/>
  <c r="D88" i="9"/>
  <c r="B88" i="9"/>
  <c r="D87" i="9"/>
  <c r="B87" i="9"/>
  <c r="D85" i="9"/>
  <c r="C85" i="9"/>
  <c r="B85" i="9"/>
  <c r="D84" i="9"/>
  <c r="C84" i="9"/>
  <c r="B84" i="9"/>
  <c r="D83" i="9"/>
  <c r="B83" i="9"/>
  <c r="D82" i="9"/>
  <c r="C82" i="9"/>
  <c r="B82" i="9"/>
  <c r="D81" i="9"/>
  <c r="C81" i="9"/>
  <c r="B81" i="9"/>
  <c r="D80" i="9"/>
  <c r="C80" i="9"/>
  <c r="B80" i="9"/>
  <c r="D79" i="9"/>
  <c r="C79" i="9"/>
  <c r="B79" i="9"/>
  <c r="D78" i="9"/>
  <c r="C78" i="9"/>
  <c r="B78" i="9"/>
  <c r="D77" i="9"/>
  <c r="B77" i="9"/>
  <c r="D76" i="9"/>
  <c r="B76" i="9"/>
  <c r="D75" i="9"/>
  <c r="B75" i="9"/>
  <c r="D74" i="9"/>
  <c r="B74" i="9"/>
  <c r="D71" i="9"/>
  <c r="B71" i="9"/>
  <c r="D69" i="9"/>
  <c r="C69" i="9"/>
  <c r="B69" i="9"/>
  <c r="D68" i="9"/>
  <c r="C68" i="9"/>
  <c r="B68" i="9"/>
  <c r="D67" i="9"/>
  <c r="C67" i="9"/>
  <c r="B67" i="9"/>
  <c r="D65" i="9"/>
  <c r="B65" i="9"/>
  <c r="D63" i="9"/>
  <c r="C63" i="9"/>
  <c r="B63" i="9"/>
  <c r="D62" i="9"/>
  <c r="C62" i="9"/>
  <c r="B62" i="9"/>
  <c r="D61" i="9"/>
  <c r="C61" i="9"/>
  <c r="B61" i="9"/>
  <c r="D60" i="9"/>
  <c r="C60" i="9"/>
  <c r="B60" i="9"/>
  <c r="D59" i="9"/>
  <c r="C59" i="9"/>
  <c r="B59" i="9"/>
  <c r="D57" i="9"/>
  <c r="B57" i="9"/>
  <c r="D56" i="9"/>
  <c r="B56" i="9"/>
  <c r="D43" i="9"/>
  <c r="B43" i="9"/>
  <c r="D42" i="9"/>
  <c r="B42" i="9"/>
  <c r="D41" i="9"/>
  <c r="B41" i="9"/>
  <c r="D40" i="9"/>
  <c r="B40" i="9"/>
  <c r="D39" i="9"/>
  <c r="C39" i="9"/>
  <c r="B39" i="9"/>
  <c r="D38" i="9"/>
  <c r="C38" i="9"/>
  <c r="B38" i="9"/>
  <c r="D37" i="9"/>
  <c r="C37" i="9"/>
  <c r="B37" i="9"/>
  <c r="D36" i="9"/>
  <c r="C36" i="9"/>
  <c r="B36" i="9"/>
  <c r="D35" i="9"/>
  <c r="C35" i="9"/>
  <c r="B35" i="9"/>
  <c r="D34" i="9"/>
  <c r="C34" i="9"/>
  <c r="B34" i="9"/>
  <c r="D33" i="9"/>
  <c r="C33" i="9"/>
  <c r="B33" i="9"/>
  <c r="D32" i="9"/>
  <c r="B32" i="9"/>
  <c r="D26" i="9"/>
  <c r="C26" i="9"/>
  <c r="B26" i="9"/>
  <c r="D25" i="9"/>
  <c r="C25" i="9"/>
  <c r="B25" i="9"/>
  <c r="D24" i="9"/>
  <c r="C24" i="9"/>
  <c r="B24" i="9"/>
  <c r="D23" i="9"/>
  <c r="C23" i="9"/>
  <c r="B23" i="9"/>
  <c r="D22" i="9"/>
  <c r="C22" i="9"/>
  <c r="B22" i="9"/>
  <c r="D21" i="9"/>
  <c r="C21" i="9"/>
  <c r="B21" i="9"/>
  <c r="D20" i="9"/>
  <c r="C20" i="9"/>
  <c r="B20" i="9"/>
  <c r="D19" i="9"/>
  <c r="C19" i="9"/>
  <c r="B19" i="9"/>
  <c r="D18" i="9"/>
  <c r="C18" i="9"/>
  <c r="B18" i="9"/>
  <c r="D17" i="9"/>
  <c r="C17" i="9"/>
  <c r="B17" i="9"/>
  <c r="D16" i="9"/>
  <c r="C16" i="9"/>
  <c r="B16" i="9"/>
  <c r="D15" i="9"/>
  <c r="C15" i="9"/>
  <c r="B15" i="9"/>
  <c r="D14" i="9"/>
  <c r="C14" i="9"/>
  <c r="B14" i="9"/>
  <c r="D13" i="9"/>
  <c r="C13" i="9"/>
  <c r="B13" i="9"/>
  <c r="S13" i="2"/>
  <c r="S14" i="2"/>
  <c r="S15" i="2"/>
  <c r="S17" i="2"/>
  <c r="S18" i="2"/>
  <c r="S19" i="2"/>
  <c r="S21" i="2"/>
  <c r="S22" i="2"/>
  <c r="S23" i="2"/>
  <c r="S24" i="2"/>
  <c r="S25" i="2"/>
  <c r="P32" i="2"/>
  <c r="Q32" i="2"/>
  <c r="R32" i="2"/>
  <c r="S33" i="2"/>
  <c r="S34" i="2"/>
  <c r="S35" i="2"/>
  <c r="P37" i="2"/>
  <c r="Q37" i="2"/>
  <c r="R37" i="2"/>
  <c r="S38" i="2"/>
  <c r="S37" i="2" s="1"/>
  <c r="S61" i="2"/>
  <c r="S62" i="2"/>
  <c r="P63" i="2"/>
  <c r="P64" i="2"/>
  <c r="H64" i="10" s="1"/>
  <c r="Q66" i="2"/>
  <c r="R66" i="2"/>
  <c r="S68" i="2"/>
  <c r="S69" i="2"/>
  <c r="S70" i="2"/>
  <c r="P71" i="2"/>
  <c r="Q72" i="2"/>
  <c r="R72" i="2"/>
  <c r="S72" i="2"/>
  <c r="P77" i="2"/>
  <c r="S78" i="2"/>
  <c r="S81" i="2"/>
  <c r="S84" i="2"/>
  <c r="S83" i="2" s="1"/>
  <c r="P89" i="2"/>
  <c r="Q89" i="2"/>
  <c r="R89" i="2"/>
  <c r="S91" i="2"/>
  <c r="S92" i="2"/>
  <c r="S93" i="2"/>
  <c r="S95" i="2"/>
  <c r="S96" i="2"/>
  <c r="S98" i="2"/>
  <c r="S100" i="2"/>
  <c r="P101" i="2"/>
  <c r="Q101" i="2"/>
  <c r="R101" i="2"/>
  <c r="S102" i="2"/>
  <c r="S103" i="2"/>
  <c r="K106" i="10"/>
  <c r="P113" i="2"/>
  <c r="Q113" i="2"/>
  <c r="R113" i="2"/>
  <c r="S115" i="2"/>
  <c r="K115" i="10" s="1"/>
  <c r="S116" i="2"/>
  <c r="S117" i="2"/>
  <c r="S118" i="2"/>
  <c r="S119" i="2"/>
  <c r="S120" i="2"/>
  <c r="K120" i="10" s="1"/>
  <c r="S121" i="2"/>
  <c r="S122" i="2"/>
  <c r="K122" i="10" s="1"/>
  <c r="S125" i="2"/>
  <c r="P128" i="2"/>
  <c r="Q128" i="2"/>
  <c r="R128" i="2"/>
  <c r="S129" i="2"/>
  <c r="S128" i="2" s="1"/>
  <c r="P133" i="2"/>
  <c r="Q133" i="2"/>
  <c r="R133" i="2"/>
  <c r="S134" i="2"/>
  <c r="S133" i="2" s="1"/>
  <c r="P138" i="2"/>
  <c r="Q138" i="2"/>
  <c r="R138" i="2"/>
  <c r="S139" i="2"/>
  <c r="P141" i="2"/>
  <c r="Q141" i="2"/>
  <c r="R141" i="2"/>
  <c r="S143" i="2"/>
  <c r="S144" i="2"/>
  <c r="P146" i="2"/>
  <c r="Q146" i="2"/>
  <c r="R146" i="2"/>
  <c r="S147" i="2"/>
  <c r="S148" i="2"/>
  <c r="P151" i="2"/>
  <c r="Q151" i="2"/>
  <c r="R151" i="2"/>
  <c r="S152" i="2"/>
  <c r="S153" i="2"/>
  <c r="S154" i="2"/>
  <c r="S155" i="2"/>
  <c r="S156" i="2"/>
  <c r="S157" i="2"/>
  <c r="S158" i="2"/>
  <c r="S159" i="2"/>
  <c r="S160" i="2"/>
  <c r="P161" i="2"/>
  <c r="Q161" i="2"/>
  <c r="R161" i="2"/>
  <c r="S162" i="2"/>
  <c r="S163" i="2"/>
  <c r="S164" i="2"/>
  <c r="S165" i="2"/>
  <c r="S166" i="2"/>
  <c r="S167" i="2"/>
  <c r="P169" i="2"/>
  <c r="Q169" i="2"/>
  <c r="R169" i="2"/>
  <c r="S170" i="2"/>
  <c r="S171" i="2"/>
  <c r="S172" i="2"/>
  <c r="S173" i="2"/>
  <c r="S174" i="2"/>
  <c r="S175" i="2"/>
  <c r="S176" i="2"/>
  <c r="P178" i="2"/>
  <c r="Q178" i="2"/>
  <c r="R178" i="2"/>
  <c r="S180" i="2"/>
  <c r="S181" i="2"/>
  <c r="S182" i="2"/>
  <c r="P183" i="2"/>
  <c r="R183" i="2"/>
  <c r="S184" i="2"/>
  <c r="S186" i="2"/>
  <c r="S189" i="2"/>
  <c r="P191" i="2"/>
  <c r="Q191" i="2"/>
  <c r="R191" i="2"/>
  <c r="S192" i="2"/>
  <c r="S193" i="2"/>
  <c r="S194" i="2"/>
  <c r="S195" i="2"/>
  <c r="S196" i="2"/>
  <c r="S201" i="2"/>
  <c r="S203" i="2"/>
  <c r="S204" i="2"/>
  <c r="S205" i="2"/>
  <c r="P199" i="2"/>
  <c r="S12" i="2" l="1"/>
  <c r="P58" i="2"/>
  <c r="S58" i="2"/>
  <c r="S77" i="2"/>
  <c r="S199" i="2"/>
  <c r="S138" i="2"/>
  <c r="S32" i="2"/>
  <c r="S183" i="2"/>
  <c r="S161" i="2"/>
  <c r="S151" i="2"/>
  <c r="S113" i="2"/>
  <c r="S89" i="2"/>
  <c r="P72" i="2"/>
  <c r="S191" i="2"/>
  <c r="S169" i="2"/>
  <c r="S146" i="2"/>
  <c r="S141" i="2"/>
  <c r="S101" i="2"/>
  <c r="S178" i="2"/>
  <c r="S66" i="2"/>
  <c r="P66" i="2" s="1"/>
  <c r="E12" i="12" l="1"/>
  <c r="G28" i="12" l="1"/>
  <c r="F28" i="12"/>
  <c r="E28" i="12"/>
  <c r="K28" i="12" l="1"/>
  <c r="K18" i="12"/>
  <c r="J18" i="12" s="1"/>
  <c r="H18" i="12"/>
  <c r="I18" i="12" s="1"/>
  <c r="G18" i="12"/>
  <c r="F18" i="12" s="1"/>
  <c r="E18" i="12"/>
  <c r="D18" i="12" s="1"/>
  <c r="D19" i="12" l="1"/>
  <c r="E17" i="12"/>
  <c r="D16" i="12"/>
  <c r="G147" i="14" l="1"/>
  <c r="G141" i="14"/>
  <c r="G139" i="14"/>
  <c r="G135" i="14"/>
  <c r="G113" i="14"/>
  <c r="G112" i="14"/>
  <c r="G111" i="14"/>
  <c r="G110" i="14"/>
  <c r="G94" i="14" l="1"/>
  <c r="G87" i="14"/>
  <c r="G79" i="14"/>
  <c r="G78" i="14"/>
  <c r="G57" i="14"/>
  <c r="G56" i="14"/>
  <c r="G49" i="14"/>
  <c r="G46" i="14"/>
  <c r="G37" i="14"/>
  <c r="G24" i="14"/>
  <c r="G23" i="14"/>
  <c r="G19" i="14"/>
  <c r="L83" i="10" l="1"/>
  <c r="M83" i="10"/>
  <c r="N83" i="10"/>
  <c r="O83" i="10"/>
  <c r="P83" i="10"/>
  <c r="Q83" i="10"/>
  <c r="R83" i="10"/>
  <c r="S83" i="10"/>
  <c r="S203" i="10" l="1"/>
  <c r="S198" i="10"/>
  <c r="S195" i="10"/>
  <c r="O194" i="10"/>
  <c r="S190" i="10"/>
  <c r="S189" i="10"/>
  <c r="S187" i="10"/>
  <c r="S148" i="10"/>
  <c r="O143" i="10"/>
  <c r="M138" i="10"/>
  <c r="N138" i="10"/>
  <c r="P138" i="10"/>
  <c r="Q138" i="10"/>
  <c r="R138" i="10"/>
  <c r="E141" i="10"/>
  <c r="M113" i="10"/>
  <c r="N113" i="10"/>
  <c r="Q113" i="10"/>
  <c r="R113" i="10"/>
  <c r="L122" i="10"/>
  <c r="O121" i="10"/>
  <c r="O113" i="10" s="1"/>
  <c r="S108" i="10"/>
  <c r="C74" i="11" l="1"/>
  <c r="D74" i="11"/>
  <c r="B74" i="11"/>
  <c r="S93" i="10"/>
  <c r="J85" i="10"/>
  <c r="I85" i="10"/>
  <c r="H85" i="10"/>
  <c r="B85" i="10"/>
  <c r="C85" i="10"/>
  <c r="D85" i="10"/>
  <c r="E85" i="10"/>
  <c r="F85" i="10"/>
  <c r="O81" i="10"/>
  <c r="K73" i="10"/>
  <c r="I73" i="10"/>
  <c r="H73" i="10"/>
  <c r="H72" i="10" s="1"/>
  <c r="C73" i="10"/>
  <c r="D73" i="10"/>
  <c r="E73" i="10"/>
  <c r="B73" i="10"/>
  <c r="B63" i="10"/>
  <c r="C63" i="10"/>
  <c r="D63" i="10"/>
  <c r="E63" i="10"/>
  <c r="I63" i="10"/>
  <c r="J63" i="10"/>
  <c r="K63" i="10"/>
  <c r="S61" i="10"/>
  <c r="S58" i="10" s="1"/>
  <c r="O53" i="10"/>
  <c r="V34" i="10"/>
  <c r="V33" i="10"/>
  <c r="B161" i="11"/>
  <c r="C161" i="11"/>
  <c r="D161" i="11"/>
  <c r="L152" i="10"/>
  <c r="M152" i="10"/>
  <c r="N152" i="10"/>
  <c r="Q152" i="10"/>
  <c r="R152" i="10"/>
  <c r="B161" i="10"/>
  <c r="C161" i="10"/>
  <c r="D161" i="10"/>
  <c r="E161" i="10"/>
  <c r="H161" i="10"/>
  <c r="I161" i="10"/>
  <c r="J161" i="10"/>
  <c r="B141" i="11"/>
  <c r="C141" i="11"/>
  <c r="D141" i="11"/>
  <c r="G63" i="11"/>
  <c r="H63" i="11"/>
  <c r="I63" i="11"/>
  <c r="G64" i="11"/>
  <c r="H64" i="11"/>
  <c r="I64" i="11"/>
  <c r="B64" i="11"/>
  <c r="C64" i="11"/>
  <c r="D64" i="11"/>
  <c r="B63" i="11"/>
  <c r="C63" i="11"/>
  <c r="D63" i="11"/>
  <c r="I72" i="10" l="1"/>
  <c r="K72" i="10"/>
  <c r="J83" i="10"/>
  <c r="F61" i="14"/>
  <c r="I83" i="10"/>
  <c r="P24" i="10" l="1"/>
  <c r="H141" i="10" l="1"/>
  <c r="I141" i="10"/>
  <c r="J141" i="10"/>
  <c r="D141" i="10"/>
  <c r="C141" i="10"/>
  <c r="B141" i="10"/>
  <c r="K161" i="10"/>
  <c r="K141" i="10"/>
  <c r="H63" i="10"/>
  <c r="H83" i="10" l="1"/>
  <c r="K85" i="10"/>
  <c r="K83" i="10" s="1"/>
  <c r="S204" i="10"/>
  <c r="B185" i="10" l="1"/>
  <c r="S181" i="10"/>
  <c r="S168" i="10"/>
  <c r="S155" i="10"/>
  <c r="S152" i="10" l="1"/>
  <c r="S138" i="10"/>
  <c r="S119" i="10"/>
  <c r="S109" i="10"/>
  <c r="S105" i="10" s="1"/>
  <c r="S113" i="10" l="1"/>
  <c r="O98" i="10"/>
  <c r="S95" i="10"/>
  <c r="S80" i="10"/>
  <c r="S79" i="10"/>
  <c r="S78" i="10"/>
  <c r="P18" i="10" l="1"/>
  <c r="B125" i="11" l="1"/>
  <c r="C125" i="11"/>
  <c r="D125" i="11"/>
  <c r="B124" i="11"/>
  <c r="C124" i="11"/>
  <c r="D124" i="11"/>
  <c r="H125" i="10"/>
  <c r="I125" i="10"/>
  <c r="J125" i="10"/>
  <c r="J124" i="10"/>
  <c r="I124" i="10"/>
  <c r="H124" i="10"/>
  <c r="L200" i="10" l="1"/>
  <c r="M200" i="10"/>
  <c r="N200" i="10"/>
  <c r="O200" i="10"/>
  <c r="Q200" i="10"/>
  <c r="R200" i="10"/>
  <c r="S200" i="10"/>
  <c r="L192" i="10"/>
  <c r="M192" i="10"/>
  <c r="N192" i="10"/>
  <c r="Q192" i="10"/>
  <c r="R192" i="10"/>
  <c r="S192" i="10"/>
  <c r="L184" i="10"/>
  <c r="M184" i="10"/>
  <c r="N184" i="10"/>
  <c r="O184" i="10"/>
  <c r="Q184" i="10"/>
  <c r="R184" i="10"/>
  <c r="S184" i="10"/>
  <c r="L179" i="10"/>
  <c r="M179" i="10"/>
  <c r="N179" i="10"/>
  <c r="O179" i="10"/>
  <c r="Q179" i="10"/>
  <c r="R179" i="10"/>
  <c r="S179" i="10"/>
  <c r="L170" i="10"/>
  <c r="M170" i="10"/>
  <c r="N170" i="10"/>
  <c r="O170" i="10"/>
  <c r="Q170" i="10"/>
  <c r="R170" i="10"/>
  <c r="L162" i="10"/>
  <c r="M162" i="10"/>
  <c r="N162" i="10"/>
  <c r="Q162" i="10"/>
  <c r="R162" i="10"/>
  <c r="S162" i="10"/>
  <c r="L147" i="10"/>
  <c r="M147" i="10"/>
  <c r="N147" i="10"/>
  <c r="O147" i="10"/>
  <c r="Q147" i="10"/>
  <c r="R147" i="10"/>
  <c r="S147" i="10"/>
  <c r="L142" i="10"/>
  <c r="M142" i="10"/>
  <c r="N142" i="10"/>
  <c r="O142" i="10"/>
  <c r="Q142" i="10"/>
  <c r="R142" i="10"/>
  <c r="L133" i="10"/>
  <c r="M133" i="10"/>
  <c r="N133" i="10"/>
  <c r="O133" i="10"/>
  <c r="P133" i="10"/>
  <c r="Q133" i="10"/>
  <c r="L101" i="14" s="1"/>
  <c r="R133" i="10"/>
  <c r="S133" i="10"/>
  <c r="L128" i="10"/>
  <c r="M128" i="10"/>
  <c r="N128" i="10"/>
  <c r="O128" i="10"/>
  <c r="P128" i="10"/>
  <c r="K93" i="14" s="1"/>
  <c r="Q128" i="10"/>
  <c r="R128" i="10"/>
  <c r="L93" i="14" s="1"/>
  <c r="S128" i="10"/>
  <c r="M93" i="14" s="1"/>
  <c r="L102" i="10"/>
  <c r="M102" i="10"/>
  <c r="N102" i="10"/>
  <c r="Q102" i="10"/>
  <c r="R102" i="10"/>
  <c r="S102" i="10"/>
  <c r="M90" i="10"/>
  <c r="N90" i="10"/>
  <c r="Q90" i="10"/>
  <c r="R90" i="10"/>
  <c r="L77" i="10"/>
  <c r="M77" i="10"/>
  <c r="N77" i="10"/>
  <c r="O77" i="10"/>
  <c r="Q77" i="10"/>
  <c r="R77" i="10"/>
  <c r="S77" i="10"/>
  <c r="L72" i="10"/>
  <c r="M72" i="10"/>
  <c r="N72" i="10"/>
  <c r="O72" i="10"/>
  <c r="P72" i="10"/>
  <c r="Q72" i="10"/>
  <c r="R72" i="10"/>
  <c r="S72" i="10"/>
  <c r="P66" i="10"/>
  <c r="Q66" i="10"/>
  <c r="R66" i="10"/>
  <c r="S66" i="10"/>
  <c r="Q45" i="10"/>
  <c r="R45" i="10"/>
  <c r="S45" i="10"/>
  <c r="L37" i="10"/>
  <c r="M37" i="10"/>
  <c r="N37" i="10"/>
  <c r="O37" i="10"/>
  <c r="P37" i="10"/>
  <c r="Q37" i="10"/>
  <c r="R37" i="10"/>
  <c r="S37" i="10"/>
  <c r="L32" i="10"/>
  <c r="M32" i="10"/>
  <c r="N32" i="10"/>
  <c r="O32" i="10"/>
  <c r="Q32" i="10"/>
  <c r="R32" i="10"/>
  <c r="S32" i="10"/>
  <c r="V32" i="10" l="1"/>
  <c r="H155" i="10"/>
  <c r="L120" i="10" l="1"/>
  <c r="L113" i="10" s="1"/>
  <c r="L101" i="10"/>
  <c r="L99" i="10"/>
  <c r="L90" i="10" s="1"/>
  <c r="P34" i="10"/>
  <c r="P32" i="10" s="1"/>
  <c r="B140" i="10"/>
  <c r="C140" i="10"/>
  <c r="D140" i="10"/>
  <c r="E140" i="10"/>
  <c r="H140" i="10"/>
  <c r="H138" i="10" s="1"/>
  <c r="I140" i="10"/>
  <c r="I138" i="10" s="1"/>
  <c r="J140" i="10"/>
  <c r="J138" i="10" s="1"/>
  <c r="P158" i="10"/>
  <c r="P152" i="10" s="1"/>
  <c r="P182" i="10"/>
  <c r="P192" i="10" l="1"/>
  <c r="P179" i="10"/>
  <c r="P162" i="10"/>
  <c r="P200" i="10"/>
  <c r="P184" i="10"/>
  <c r="P147" i="10"/>
  <c r="P104" i="10"/>
  <c r="P102" i="10" s="1"/>
  <c r="P77" i="10" l="1"/>
  <c r="P50" i="10"/>
  <c r="P48" i="10"/>
  <c r="P25" i="10"/>
  <c r="L25" i="10"/>
  <c r="L12" i="10" s="1"/>
  <c r="P21" i="10"/>
  <c r="P22" i="10"/>
  <c r="P26" i="10"/>
  <c r="P45" i="10" l="1"/>
  <c r="C131" i="14"/>
  <c r="B131" i="14"/>
  <c r="C129" i="14"/>
  <c r="B129" i="14"/>
  <c r="C126" i="14"/>
  <c r="B126" i="14"/>
  <c r="C124" i="14"/>
  <c r="B124" i="14"/>
  <c r="C122" i="14"/>
  <c r="B122" i="14"/>
  <c r="C119" i="14"/>
  <c r="B119" i="14"/>
  <c r="C117" i="14"/>
  <c r="B117" i="14"/>
  <c r="C114" i="14"/>
  <c r="B114" i="14"/>
  <c r="K125" i="10" l="1"/>
  <c r="K124" i="10" l="1"/>
  <c r="D207" i="11" l="1"/>
  <c r="C207" i="11"/>
  <c r="B207" i="11"/>
  <c r="D206" i="11"/>
  <c r="C206" i="11"/>
  <c r="B206" i="11"/>
  <c r="S205" i="11"/>
  <c r="R205" i="11"/>
  <c r="Q205" i="11"/>
  <c r="D205" i="11"/>
  <c r="C205" i="11"/>
  <c r="B205" i="11"/>
  <c r="D204" i="11"/>
  <c r="C204" i="11"/>
  <c r="B204" i="11"/>
  <c r="S203" i="11"/>
  <c r="R203" i="11"/>
  <c r="Q203" i="11"/>
  <c r="D203" i="11"/>
  <c r="C203" i="11"/>
  <c r="B203" i="11"/>
  <c r="D202" i="11"/>
  <c r="C202" i="11"/>
  <c r="B202" i="11"/>
  <c r="E153" i="14"/>
  <c r="D153" i="14"/>
  <c r="E152" i="14"/>
  <c r="D152" i="14"/>
  <c r="E151" i="14"/>
  <c r="D151" i="14"/>
  <c r="D201" i="11"/>
  <c r="C201" i="11"/>
  <c r="B201" i="11"/>
  <c r="D200" i="11"/>
  <c r="B200" i="11"/>
  <c r="D199" i="11"/>
  <c r="B199" i="11"/>
  <c r="D198" i="11"/>
  <c r="C198" i="11"/>
  <c r="B198" i="11"/>
  <c r="D197" i="11"/>
  <c r="C197" i="11"/>
  <c r="B197" i="11"/>
  <c r="D196" i="11"/>
  <c r="C196" i="11"/>
  <c r="B196" i="11"/>
  <c r="D195" i="11"/>
  <c r="C195" i="11"/>
  <c r="B195" i="11"/>
  <c r="D194" i="11"/>
  <c r="C194" i="11"/>
  <c r="B194" i="11"/>
  <c r="F147" i="14"/>
  <c r="E147" i="14"/>
  <c r="D147" i="14"/>
  <c r="D193" i="11"/>
  <c r="C193" i="11"/>
  <c r="B193" i="11"/>
  <c r="D192" i="11"/>
  <c r="B192" i="11"/>
  <c r="D191" i="11"/>
  <c r="B191" i="11"/>
  <c r="D190" i="11"/>
  <c r="C190" i="11"/>
  <c r="B190" i="11"/>
  <c r="D189" i="11"/>
  <c r="C189" i="11"/>
  <c r="B189" i="11"/>
  <c r="D188" i="11"/>
  <c r="C188" i="11"/>
  <c r="B188" i="11"/>
  <c r="D187" i="11"/>
  <c r="C187" i="11"/>
  <c r="B187" i="11"/>
  <c r="D186" i="11"/>
  <c r="C186" i="11"/>
  <c r="B186" i="11"/>
  <c r="D143" i="14"/>
  <c r="D185" i="11"/>
  <c r="C185" i="11"/>
  <c r="B185" i="11"/>
  <c r="D184" i="11"/>
  <c r="B184" i="11"/>
  <c r="D183" i="11"/>
  <c r="C183" i="11"/>
  <c r="B183" i="11"/>
  <c r="D182" i="11"/>
  <c r="C182" i="11"/>
  <c r="B182" i="11"/>
  <c r="D181" i="11"/>
  <c r="C181" i="11"/>
  <c r="B181" i="11"/>
  <c r="F141" i="14"/>
  <c r="E141" i="14"/>
  <c r="D141" i="14"/>
  <c r="F140" i="14"/>
  <c r="E140" i="14"/>
  <c r="F139" i="14"/>
  <c r="E139" i="14"/>
  <c r="D139" i="14"/>
  <c r="D180" i="11"/>
  <c r="C180" i="11"/>
  <c r="B180" i="11"/>
  <c r="D179" i="11"/>
  <c r="B179" i="11"/>
  <c r="D178" i="11"/>
  <c r="B178" i="11"/>
  <c r="D177" i="11"/>
  <c r="C177" i="11"/>
  <c r="B177" i="11"/>
  <c r="D176" i="11"/>
  <c r="C176" i="11"/>
  <c r="B176" i="11"/>
  <c r="D175" i="11"/>
  <c r="C175" i="11"/>
  <c r="B175" i="11"/>
  <c r="D174" i="11"/>
  <c r="C174" i="11"/>
  <c r="B174" i="11"/>
  <c r="D173" i="11"/>
  <c r="C173" i="11"/>
  <c r="B173" i="11"/>
  <c r="D172" i="11"/>
  <c r="C172" i="11"/>
  <c r="B172" i="11"/>
  <c r="F135" i="14"/>
  <c r="E135" i="14"/>
  <c r="D135" i="14"/>
  <c r="E134" i="14"/>
  <c r="D134" i="14"/>
  <c r="D171" i="11"/>
  <c r="C171" i="11"/>
  <c r="B171" i="11"/>
  <c r="D170" i="11"/>
  <c r="B170" i="11"/>
  <c r="D169" i="11"/>
  <c r="B169" i="11"/>
  <c r="D168" i="11"/>
  <c r="C168" i="11"/>
  <c r="B168" i="11"/>
  <c r="D167" i="11"/>
  <c r="C167" i="11"/>
  <c r="B167" i="11"/>
  <c r="D166" i="11"/>
  <c r="C166" i="11"/>
  <c r="B166" i="11"/>
  <c r="D165" i="11"/>
  <c r="C165" i="11"/>
  <c r="B165" i="11"/>
  <c r="D164" i="11"/>
  <c r="C164" i="11"/>
  <c r="B164" i="11"/>
  <c r="F130" i="14"/>
  <c r="D163" i="11"/>
  <c r="C163" i="11"/>
  <c r="B163" i="11"/>
  <c r="D162" i="11"/>
  <c r="B162" i="11"/>
  <c r="D160" i="11"/>
  <c r="C160" i="11"/>
  <c r="B160" i="11"/>
  <c r="D159" i="11"/>
  <c r="C159" i="11"/>
  <c r="B159" i="11"/>
  <c r="D158" i="11"/>
  <c r="C158" i="11"/>
  <c r="B158" i="11"/>
  <c r="D157" i="11"/>
  <c r="C157" i="11"/>
  <c r="B157" i="11"/>
  <c r="D156" i="11"/>
  <c r="C156" i="11"/>
  <c r="B156" i="11"/>
  <c r="D155" i="11"/>
  <c r="C155" i="11"/>
  <c r="B155" i="11"/>
  <c r="D154" i="11"/>
  <c r="C154" i="11"/>
  <c r="B154" i="11"/>
  <c r="D153" i="11"/>
  <c r="C153" i="11"/>
  <c r="B153" i="11"/>
  <c r="D152" i="11"/>
  <c r="B152" i="11"/>
  <c r="D151" i="11"/>
  <c r="B151" i="11"/>
  <c r="D150" i="11"/>
  <c r="B150" i="11"/>
  <c r="D149" i="11"/>
  <c r="C149" i="11"/>
  <c r="B149" i="11"/>
  <c r="D148" i="11"/>
  <c r="C148" i="11"/>
  <c r="B148" i="11"/>
  <c r="D147" i="11"/>
  <c r="B147" i="11"/>
  <c r="D146" i="11"/>
  <c r="B146" i="11"/>
  <c r="D145" i="11"/>
  <c r="C145" i="11"/>
  <c r="B145" i="11"/>
  <c r="D144" i="11"/>
  <c r="C144" i="11"/>
  <c r="B144" i="11"/>
  <c r="D143" i="11"/>
  <c r="C143" i="11"/>
  <c r="B143" i="11"/>
  <c r="D142" i="11"/>
  <c r="B142" i="11"/>
  <c r="F113" i="14"/>
  <c r="F112" i="14"/>
  <c r="F111" i="14"/>
  <c r="F110" i="14"/>
  <c r="D140" i="11"/>
  <c r="C140" i="11"/>
  <c r="B140" i="11"/>
  <c r="D138" i="11"/>
  <c r="B138" i="11"/>
  <c r="D137" i="11"/>
  <c r="B137" i="11"/>
  <c r="D136" i="11"/>
  <c r="B136" i="11"/>
  <c r="D135" i="11"/>
  <c r="B135" i="11"/>
  <c r="F102" i="14"/>
  <c r="D134" i="11"/>
  <c r="C134" i="11"/>
  <c r="B134" i="11"/>
  <c r="D133" i="11"/>
  <c r="B133" i="11"/>
  <c r="D132" i="11"/>
  <c r="B132" i="11"/>
  <c r="D131" i="11"/>
  <c r="B131" i="11"/>
  <c r="D130" i="11"/>
  <c r="B130" i="11"/>
  <c r="F94" i="14"/>
  <c r="D129" i="11"/>
  <c r="C129" i="11"/>
  <c r="B129" i="11"/>
  <c r="D128" i="11"/>
  <c r="B128" i="11"/>
  <c r="D127" i="11"/>
  <c r="B127" i="11"/>
  <c r="D126" i="11"/>
  <c r="B126" i="11"/>
  <c r="F87" i="14"/>
  <c r="D123" i="11"/>
  <c r="C123" i="11"/>
  <c r="B123" i="11"/>
  <c r="D122" i="11"/>
  <c r="C122" i="11"/>
  <c r="B122" i="11"/>
  <c r="D121" i="11"/>
  <c r="C121" i="11"/>
  <c r="B121" i="11"/>
  <c r="D120" i="11"/>
  <c r="C120" i="11"/>
  <c r="B120" i="11"/>
  <c r="D119" i="11"/>
  <c r="C119" i="11"/>
  <c r="B119" i="11"/>
  <c r="D118" i="11"/>
  <c r="C118" i="11"/>
  <c r="B118" i="11"/>
  <c r="D117" i="11"/>
  <c r="C117" i="11"/>
  <c r="B117" i="11"/>
  <c r="D116" i="11"/>
  <c r="C116" i="11"/>
  <c r="B116" i="11"/>
  <c r="D115" i="11"/>
  <c r="C115" i="11"/>
  <c r="B115" i="11"/>
  <c r="D114" i="11"/>
  <c r="C114" i="11"/>
  <c r="B114" i="11"/>
  <c r="D113" i="11"/>
  <c r="B113" i="11"/>
  <c r="D111" i="11"/>
  <c r="C111" i="11"/>
  <c r="B111" i="11"/>
  <c r="D110" i="11"/>
  <c r="C110" i="11"/>
  <c r="B110" i="11"/>
  <c r="D109" i="11"/>
  <c r="C109" i="11"/>
  <c r="B109" i="11"/>
  <c r="D108" i="11"/>
  <c r="C108" i="11"/>
  <c r="B108" i="11"/>
  <c r="D107" i="11"/>
  <c r="C107" i="11"/>
  <c r="B107" i="11"/>
  <c r="D106" i="11"/>
  <c r="C106" i="11"/>
  <c r="B106" i="11"/>
  <c r="D105" i="11"/>
  <c r="B105" i="11"/>
  <c r="D104" i="11"/>
  <c r="C104" i="11"/>
  <c r="B104" i="11"/>
  <c r="D103" i="11"/>
  <c r="C103" i="11"/>
  <c r="B103" i="11"/>
  <c r="D102" i="11"/>
  <c r="B102" i="11"/>
  <c r="F72" i="14"/>
  <c r="D91" i="11"/>
  <c r="C91" i="11"/>
  <c r="B91" i="11"/>
  <c r="D90" i="11"/>
  <c r="B90" i="11"/>
  <c r="D89" i="11"/>
  <c r="B89" i="11"/>
  <c r="D85" i="11"/>
  <c r="C85" i="11"/>
  <c r="B85" i="11"/>
  <c r="D84" i="11"/>
  <c r="B84" i="11"/>
  <c r="D83" i="11"/>
  <c r="B83" i="11"/>
  <c r="N82" i="11"/>
  <c r="M82" i="11"/>
  <c r="L82" i="11"/>
  <c r="I82" i="11"/>
  <c r="H82" i="11"/>
  <c r="G82" i="11"/>
  <c r="D82" i="11"/>
  <c r="C82" i="11"/>
  <c r="B82" i="11"/>
  <c r="N81" i="11"/>
  <c r="M81" i="11"/>
  <c r="L81" i="11"/>
  <c r="I81" i="11"/>
  <c r="H81" i="11"/>
  <c r="G81" i="11"/>
  <c r="D81" i="11"/>
  <c r="C81" i="11"/>
  <c r="B81" i="11"/>
  <c r="N80" i="11"/>
  <c r="M80" i="11"/>
  <c r="L80" i="11"/>
  <c r="I80" i="11"/>
  <c r="H80" i="11"/>
  <c r="G80" i="11"/>
  <c r="D80" i="11"/>
  <c r="C80" i="11"/>
  <c r="B80" i="11"/>
  <c r="N79" i="11"/>
  <c r="M79" i="11"/>
  <c r="L79" i="11"/>
  <c r="I79" i="11"/>
  <c r="H79" i="11"/>
  <c r="G79" i="11"/>
  <c r="D79" i="11"/>
  <c r="C79" i="11"/>
  <c r="B79" i="11"/>
  <c r="D78" i="11"/>
  <c r="B78" i="11"/>
  <c r="D77" i="11"/>
  <c r="B77" i="11"/>
  <c r="D76" i="11"/>
  <c r="B76" i="11"/>
  <c r="D75" i="11"/>
  <c r="B75" i="11"/>
  <c r="I74" i="11"/>
  <c r="F49" i="14" s="1"/>
  <c r="H74" i="11"/>
  <c r="G74" i="11"/>
  <c r="D72" i="11"/>
  <c r="B72" i="11"/>
  <c r="I71" i="11"/>
  <c r="H71" i="11"/>
  <c r="G71" i="11"/>
  <c r="D71" i="11"/>
  <c r="C71" i="11"/>
  <c r="B71" i="11"/>
  <c r="I70" i="11"/>
  <c r="H70" i="11"/>
  <c r="G70" i="11"/>
  <c r="D70" i="11"/>
  <c r="C70" i="11"/>
  <c r="B70" i="11"/>
  <c r="I69" i="11"/>
  <c r="F47" i="14" s="1"/>
  <c r="H69" i="11"/>
  <c r="G69" i="11"/>
  <c r="D69" i="11"/>
  <c r="C69" i="11"/>
  <c r="B69" i="11"/>
  <c r="I68" i="11"/>
  <c r="F46" i="14" s="1"/>
  <c r="H68" i="11"/>
  <c r="G68" i="11"/>
  <c r="D68" i="11"/>
  <c r="C68" i="11"/>
  <c r="B68" i="11"/>
  <c r="D66" i="11"/>
  <c r="B66" i="11"/>
  <c r="I62" i="11"/>
  <c r="H62" i="11"/>
  <c r="G62" i="11"/>
  <c r="D62" i="11"/>
  <c r="C62" i="11"/>
  <c r="B62" i="11"/>
  <c r="I61" i="11"/>
  <c r="H61" i="11"/>
  <c r="G61" i="11"/>
  <c r="D61" i="11"/>
  <c r="C61" i="11"/>
  <c r="B61" i="11"/>
  <c r="N60" i="11"/>
  <c r="M60" i="11"/>
  <c r="L60" i="11"/>
  <c r="I60" i="11"/>
  <c r="H60" i="11"/>
  <c r="G60" i="11"/>
  <c r="D60" i="11"/>
  <c r="C60" i="11"/>
  <c r="B60" i="11"/>
  <c r="D58" i="11"/>
  <c r="B58" i="11"/>
  <c r="D57" i="11"/>
  <c r="B57" i="11"/>
  <c r="I56" i="11"/>
  <c r="H56" i="11"/>
  <c r="D56" i="11"/>
  <c r="C56" i="11"/>
  <c r="B56" i="11"/>
  <c r="I55" i="11"/>
  <c r="H55" i="11"/>
  <c r="D55" i="11"/>
  <c r="C55" i="11"/>
  <c r="B55" i="11"/>
  <c r="N54" i="11"/>
  <c r="M54" i="11"/>
  <c r="D54" i="11"/>
  <c r="C54" i="11"/>
  <c r="B54" i="11"/>
  <c r="H53" i="11"/>
  <c r="D53" i="11"/>
  <c r="C53" i="11"/>
  <c r="B53" i="11"/>
  <c r="N52" i="11"/>
  <c r="M52" i="11"/>
  <c r="H52" i="11"/>
  <c r="D52" i="11"/>
  <c r="C52" i="11"/>
  <c r="B52" i="11"/>
  <c r="N51" i="11"/>
  <c r="M51" i="11"/>
  <c r="H51" i="11"/>
  <c r="D51" i="11"/>
  <c r="C51" i="11"/>
  <c r="B51" i="11"/>
  <c r="N50" i="11"/>
  <c r="M50" i="11"/>
  <c r="H50" i="11"/>
  <c r="D50" i="11"/>
  <c r="C50" i="11"/>
  <c r="B50" i="11"/>
  <c r="N49" i="11"/>
  <c r="M49" i="11"/>
  <c r="H49" i="11"/>
  <c r="D49" i="11"/>
  <c r="C49" i="11"/>
  <c r="B49" i="11"/>
  <c r="S48" i="11"/>
  <c r="R48" i="11"/>
  <c r="Q48" i="11"/>
  <c r="N48" i="11"/>
  <c r="M48" i="11"/>
  <c r="H48" i="11"/>
  <c r="D48" i="11"/>
  <c r="C48" i="11"/>
  <c r="B48" i="11"/>
  <c r="I47" i="11"/>
  <c r="F38" i="14" s="1"/>
  <c r="H47" i="11"/>
  <c r="D47" i="11"/>
  <c r="C47" i="11"/>
  <c r="B47" i="11"/>
  <c r="I46" i="11"/>
  <c r="H46" i="11"/>
  <c r="G46" i="11"/>
  <c r="D46" i="11"/>
  <c r="C46" i="11"/>
  <c r="B46" i="11"/>
  <c r="D45" i="11"/>
  <c r="B45" i="11"/>
  <c r="D44" i="11"/>
  <c r="B44" i="11"/>
  <c r="D43" i="11"/>
  <c r="B43" i="11"/>
  <c r="D42" i="11"/>
  <c r="B42" i="11"/>
  <c r="D40" i="11"/>
  <c r="B40" i="11"/>
  <c r="D39" i="11"/>
  <c r="B39" i="11"/>
  <c r="N38" i="11"/>
  <c r="F24" i="14" s="1"/>
  <c r="M38" i="11"/>
  <c r="L38" i="11"/>
  <c r="I38" i="11"/>
  <c r="F23" i="14" s="1"/>
  <c r="H38" i="11"/>
  <c r="G38" i="11"/>
  <c r="D38" i="11"/>
  <c r="C38" i="11"/>
  <c r="B38" i="11"/>
  <c r="D37" i="11"/>
  <c r="B37" i="11"/>
  <c r="D36" i="11"/>
  <c r="B36" i="11"/>
  <c r="I35" i="11"/>
  <c r="H35" i="11"/>
  <c r="G35" i="11"/>
  <c r="D35" i="11"/>
  <c r="C35" i="11"/>
  <c r="B35" i="11"/>
  <c r="N34" i="11"/>
  <c r="F19" i="14" s="1"/>
  <c r="M34" i="11"/>
  <c r="L34" i="11"/>
  <c r="I34" i="11"/>
  <c r="H34" i="11"/>
  <c r="G34" i="11"/>
  <c r="D34" i="11"/>
  <c r="C34" i="11"/>
  <c r="B34" i="11"/>
  <c r="I33" i="11"/>
  <c r="H33" i="11"/>
  <c r="G33" i="11"/>
  <c r="D33" i="11"/>
  <c r="C33" i="11"/>
  <c r="B33" i="11"/>
  <c r="D32" i="11"/>
  <c r="B32" i="11"/>
  <c r="H26" i="11"/>
  <c r="G26" i="11"/>
  <c r="D26" i="11"/>
  <c r="C26" i="11"/>
  <c r="B26" i="11"/>
  <c r="I25" i="11"/>
  <c r="H25" i="11"/>
  <c r="G25" i="11"/>
  <c r="D25" i="11"/>
  <c r="C25" i="11"/>
  <c r="B25" i="11"/>
  <c r="I24" i="11"/>
  <c r="H24" i="11"/>
  <c r="G24" i="11"/>
  <c r="D24" i="11"/>
  <c r="C24" i="11"/>
  <c r="B24" i="11"/>
  <c r="I23" i="11"/>
  <c r="H23" i="11"/>
  <c r="G23" i="11"/>
  <c r="D23" i="11"/>
  <c r="C23" i="11"/>
  <c r="B23" i="11"/>
  <c r="I22" i="11"/>
  <c r="H22" i="11"/>
  <c r="G22" i="11"/>
  <c r="D22" i="11"/>
  <c r="C22" i="11"/>
  <c r="B22" i="11"/>
  <c r="I21" i="11"/>
  <c r="H21" i="11"/>
  <c r="G21" i="11"/>
  <c r="D21" i="11"/>
  <c r="C21" i="11"/>
  <c r="B21" i="11"/>
  <c r="I20" i="11"/>
  <c r="H20" i="11"/>
  <c r="G20" i="11"/>
  <c r="D20" i="11"/>
  <c r="C20" i="11"/>
  <c r="B20" i="11"/>
  <c r="N19" i="11"/>
  <c r="M19" i="11"/>
  <c r="L19" i="11"/>
  <c r="I19" i="11"/>
  <c r="H19" i="11"/>
  <c r="G19" i="11"/>
  <c r="D19" i="11"/>
  <c r="C19" i="11"/>
  <c r="B19" i="11"/>
  <c r="I18" i="11"/>
  <c r="H18" i="11"/>
  <c r="G18" i="11"/>
  <c r="D18" i="11"/>
  <c r="C18" i="11"/>
  <c r="B18" i="11"/>
  <c r="H17" i="11"/>
  <c r="G17" i="11"/>
  <c r="D17" i="11"/>
  <c r="C17" i="11"/>
  <c r="B17" i="11"/>
  <c r="H16" i="11"/>
  <c r="G16" i="11"/>
  <c r="D16" i="11"/>
  <c r="C16" i="11"/>
  <c r="B16" i="11"/>
  <c r="H15" i="11"/>
  <c r="G15" i="11"/>
  <c r="D15" i="11"/>
  <c r="C15" i="11"/>
  <c r="B15" i="11"/>
  <c r="H14" i="11"/>
  <c r="G14" i="11"/>
  <c r="D14" i="11"/>
  <c r="C14" i="11"/>
  <c r="B14" i="11"/>
  <c r="N13" i="11"/>
  <c r="M13" i="11"/>
  <c r="L13" i="11"/>
  <c r="I13" i="11"/>
  <c r="H13" i="11"/>
  <c r="G13" i="11"/>
  <c r="D13" i="11"/>
  <c r="C13" i="11"/>
  <c r="B13" i="11"/>
  <c r="T218" i="10"/>
  <c r="K218" i="10"/>
  <c r="J218" i="10"/>
  <c r="I218" i="10"/>
  <c r="H218" i="10"/>
  <c r="V207" i="10"/>
  <c r="V206" i="10"/>
  <c r="J206" i="10"/>
  <c r="I206" i="10"/>
  <c r="H206" i="10"/>
  <c r="E206" i="10"/>
  <c r="D206" i="10"/>
  <c r="C206" i="10"/>
  <c r="B206" i="10"/>
  <c r="V205" i="10"/>
  <c r="J205" i="10"/>
  <c r="I205" i="10"/>
  <c r="H205" i="10"/>
  <c r="E205" i="10"/>
  <c r="D205" i="10"/>
  <c r="C205" i="10"/>
  <c r="B205" i="10"/>
  <c r="V204" i="10"/>
  <c r="J204" i="10"/>
  <c r="I204" i="10"/>
  <c r="H204" i="10"/>
  <c r="E204" i="10"/>
  <c r="D204" i="10"/>
  <c r="C204" i="10"/>
  <c r="B204" i="10"/>
  <c r="V203" i="10"/>
  <c r="J203" i="10"/>
  <c r="I203" i="10"/>
  <c r="H203" i="10"/>
  <c r="E203" i="10"/>
  <c r="D203" i="10"/>
  <c r="C203" i="10"/>
  <c r="B203" i="10"/>
  <c r="V202" i="10"/>
  <c r="J202" i="10"/>
  <c r="I202" i="10"/>
  <c r="H202" i="10"/>
  <c r="E202" i="10"/>
  <c r="D202" i="10"/>
  <c r="C202" i="10"/>
  <c r="B202" i="10"/>
  <c r="V201" i="10"/>
  <c r="J201" i="10"/>
  <c r="J200" i="10" s="1"/>
  <c r="I201" i="10"/>
  <c r="I200" i="10" s="1"/>
  <c r="H201" i="10"/>
  <c r="E201" i="10"/>
  <c r="D201" i="10"/>
  <c r="C201" i="10"/>
  <c r="B201" i="10"/>
  <c r="D200" i="10"/>
  <c r="C150" i="14" s="1"/>
  <c r="B200" i="10"/>
  <c r="B150" i="14" s="1"/>
  <c r="D199" i="10"/>
  <c r="C148" i="14" s="1"/>
  <c r="B199" i="10"/>
  <c r="B148" i="14" s="1"/>
  <c r="V198" i="10"/>
  <c r="J198" i="10"/>
  <c r="I198" i="10"/>
  <c r="H198" i="10"/>
  <c r="E198" i="10"/>
  <c r="D198" i="10"/>
  <c r="C198" i="10"/>
  <c r="B198" i="10"/>
  <c r="V197" i="10"/>
  <c r="J197" i="10"/>
  <c r="I197" i="10"/>
  <c r="H197" i="10"/>
  <c r="E197" i="10"/>
  <c r="D197" i="10"/>
  <c r="C197" i="10"/>
  <c r="B197" i="10"/>
  <c r="V196" i="10"/>
  <c r="J196" i="10"/>
  <c r="I196" i="10"/>
  <c r="H196" i="10"/>
  <c r="E196" i="10"/>
  <c r="D196" i="10"/>
  <c r="C196" i="10"/>
  <c r="B196" i="10"/>
  <c r="V195" i="10"/>
  <c r="J195" i="10"/>
  <c r="I195" i="10"/>
  <c r="H195" i="10"/>
  <c r="E195" i="10"/>
  <c r="D195" i="10"/>
  <c r="C195" i="10"/>
  <c r="B195" i="10"/>
  <c r="J194" i="10"/>
  <c r="I194" i="10"/>
  <c r="H194" i="10"/>
  <c r="E194" i="10"/>
  <c r="D194" i="10"/>
  <c r="C194" i="10"/>
  <c r="B194" i="10"/>
  <c r="V193" i="10"/>
  <c r="J193" i="10"/>
  <c r="I193" i="10"/>
  <c r="H193" i="10"/>
  <c r="E193" i="10"/>
  <c r="D193" i="10"/>
  <c r="C193" i="10"/>
  <c r="B193" i="10"/>
  <c r="D192" i="10"/>
  <c r="C146" i="14" s="1"/>
  <c r="B192" i="10"/>
  <c r="B146" i="14" s="1"/>
  <c r="D191" i="10"/>
  <c r="C144" i="14" s="1"/>
  <c r="B191" i="10"/>
  <c r="B144" i="14" s="1"/>
  <c r="V190" i="10"/>
  <c r="J190" i="10"/>
  <c r="I190" i="10"/>
  <c r="H190" i="10"/>
  <c r="E190" i="10"/>
  <c r="D190" i="10"/>
  <c r="C190" i="10"/>
  <c r="B190" i="10"/>
  <c r="V189" i="10"/>
  <c r="J189" i="10"/>
  <c r="I189" i="10"/>
  <c r="H189" i="10"/>
  <c r="E189" i="10"/>
  <c r="D189" i="10"/>
  <c r="C189" i="10"/>
  <c r="B189" i="10"/>
  <c r="V188" i="10"/>
  <c r="J188" i="10"/>
  <c r="I188" i="10"/>
  <c r="H188" i="10"/>
  <c r="E188" i="10"/>
  <c r="D188" i="10"/>
  <c r="C188" i="10"/>
  <c r="B188" i="10"/>
  <c r="V187" i="10"/>
  <c r="J187" i="10"/>
  <c r="I187" i="10"/>
  <c r="H187" i="10"/>
  <c r="E187" i="10"/>
  <c r="D187" i="10"/>
  <c r="C187" i="10"/>
  <c r="B187" i="10"/>
  <c r="V186" i="10"/>
  <c r="J186" i="10"/>
  <c r="I186" i="10"/>
  <c r="H186" i="10"/>
  <c r="E186" i="10"/>
  <c r="D186" i="10"/>
  <c r="C186" i="10"/>
  <c r="B186" i="10"/>
  <c r="V185" i="10"/>
  <c r="J185" i="10"/>
  <c r="I185" i="10"/>
  <c r="H185" i="10"/>
  <c r="E185" i="10"/>
  <c r="D185" i="10"/>
  <c r="C185" i="10"/>
  <c r="D184" i="10"/>
  <c r="C142" i="14" s="1"/>
  <c r="B184" i="10"/>
  <c r="B142" i="14" s="1"/>
  <c r="V183" i="10"/>
  <c r="J183" i="10"/>
  <c r="I183" i="10"/>
  <c r="H183" i="10"/>
  <c r="E183" i="10"/>
  <c r="D183" i="10"/>
  <c r="C183" i="10"/>
  <c r="B183" i="10"/>
  <c r="V182" i="10"/>
  <c r="J182" i="10"/>
  <c r="I182" i="10"/>
  <c r="H182" i="10"/>
  <c r="E182" i="10"/>
  <c r="D182" i="10"/>
  <c r="C182" i="10"/>
  <c r="B182" i="10"/>
  <c r="V181" i="10"/>
  <c r="J181" i="10"/>
  <c r="I181" i="10"/>
  <c r="H181" i="10"/>
  <c r="E181" i="10"/>
  <c r="D181" i="10"/>
  <c r="C181" i="10"/>
  <c r="B181" i="10"/>
  <c r="V180" i="10"/>
  <c r="J180" i="10"/>
  <c r="I180" i="10"/>
  <c r="H180" i="10"/>
  <c r="E180" i="10"/>
  <c r="D180" i="10"/>
  <c r="C180" i="10"/>
  <c r="B180" i="10"/>
  <c r="D179" i="10"/>
  <c r="C138" i="14" s="1"/>
  <c r="B179" i="10"/>
  <c r="B138" i="14" s="1"/>
  <c r="D178" i="10"/>
  <c r="C136" i="14" s="1"/>
  <c r="B178" i="10"/>
  <c r="B136" i="14" s="1"/>
  <c r="V177" i="10"/>
  <c r="J177" i="10"/>
  <c r="I177" i="10"/>
  <c r="H177" i="10"/>
  <c r="E177" i="10"/>
  <c r="D177" i="10"/>
  <c r="C177" i="10"/>
  <c r="B177" i="10"/>
  <c r="V176" i="10"/>
  <c r="J176" i="10"/>
  <c r="I176" i="10"/>
  <c r="H176" i="10"/>
  <c r="E176" i="10"/>
  <c r="D176" i="10"/>
  <c r="C176" i="10"/>
  <c r="B176" i="10"/>
  <c r="V175" i="10"/>
  <c r="J175" i="10"/>
  <c r="I175" i="10"/>
  <c r="H175" i="10"/>
  <c r="E175" i="10"/>
  <c r="D175" i="10"/>
  <c r="C175" i="10"/>
  <c r="B175" i="10"/>
  <c r="V174" i="10"/>
  <c r="J174" i="10"/>
  <c r="I174" i="10"/>
  <c r="H174" i="10"/>
  <c r="E174" i="10"/>
  <c r="D174" i="10"/>
  <c r="C174" i="10"/>
  <c r="B174" i="10"/>
  <c r="V173" i="10"/>
  <c r="J173" i="10"/>
  <c r="I173" i="10"/>
  <c r="H173" i="10"/>
  <c r="E173" i="10"/>
  <c r="D173" i="10"/>
  <c r="C173" i="10"/>
  <c r="B173" i="10"/>
  <c r="V172" i="10"/>
  <c r="J172" i="10"/>
  <c r="I172" i="10"/>
  <c r="H172" i="10"/>
  <c r="E172" i="10"/>
  <c r="D172" i="10"/>
  <c r="C172" i="10"/>
  <c r="B172" i="10"/>
  <c r="V171" i="10"/>
  <c r="J171" i="10"/>
  <c r="I171" i="10"/>
  <c r="H171" i="10"/>
  <c r="E171" i="10"/>
  <c r="D171" i="10"/>
  <c r="C171" i="10"/>
  <c r="B171" i="10"/>
  <c r="D170" i="10"/>
  <c r="C133" i="14" s="1"/>
  <c r="B170" i="10"/>
  <c r="B133" i="14" s="1"/>
  <c r="D169" i="10"/>
  <c r="B169" i="10"/>
  <c r="O168" i="10"/>
  <c r="V168" i="10" s="1"/>
  <c r="J168" i="10"/>
  <c r="I168" i="10"/>
  <c r="H168" i="10"/>
  <c r="E168" i="10"/>
  <c r="D168" i="10"/>
  <c r="C168" i="10"/>
  <c r="B168" i="10"/>
  <c r="V167" i="10"/>
  <c r="J167" i="10"/>
  <c r="I167" i="10"/>
  <c r="H167" i="10"/>
  <c r="E167" i="10"/>
  <c r="D167" i="10"/>
  <c r="C167" i="10"/>
  <c r="B167" i="10"/>
  <c r="V166" i="10"/>
  <c r="J166" i="10"/>
  <c r="I166" i="10"/>
  <c r="H166" i="10"/>
  <c r="E166" i="10"/>
  <c r="D166" i="10"/>
  <c r="C166" i="10"/>
  <c r="B166" i="10"/>
  <c r="O165" i="10"/>
  <c r="J165" i="10"/>
  <c r="I165" i="10"/>
  <c r="H165" i="10"/>
  <c r="E165" i="10"/>
  <c r="D165" i="10"/>
  <c r="C165" i="10"/>
  <c r="B165" i="10"/>
  <c r="V164" i="10"/>
  <c r="J164" i="10"/>
  <c r="I164" i="10"/>
  <c r="H164" i="10"/>
  <c r="E164" i="10"/>
  <c r="D164" i="10"/>
  <c r="C164" i="10"/>
  <c r="B164" i="10"/>
  <c r="V163" i="10"/>
  <c r="J163" i="10"/>
  <c r="I163" i="10"/>
  <c r="H163" i="10"/>
  <c r="E163" i="10"/>
  <c r="D163" i="10"/>
  <c r="C163" i="10"/>
  <c r="B163" i="10"/>
  <c r="D162" i="10"/>
  <c r="B162" i="10"/>
  <c r="O160" i="10"/>
  <c r="V160" i="10" s="1"/>
  <c r="J160" i="10"/>
  <c r="I160" i="10"/>
  <c r="H160" i="10"/>
  <c r="E160" i="10"/>
  <c r="D160" i="10"/>
  <c r="C160" i="10"/>
  <c r="B160" i="10"/>
  <c r="O159" i="10"/>
  <c r="V159" i="10" s="1"/>
  <c r="J159" i="10"/>
  <c r="I159" i="10"/>
  <c r="H159" i="10"/>
  <c r="E159" i="10"/>
  <c r="D159" i="10"/>
  <c r="C159" i="10"/>
  <c r="B159" i="10"/>
  <c r="O158" i="10"/>
  <c r="V158" i="10" s="1"/>
  <c r="J158" i="10"/>
  <c r="I158" i="10"/>
  <c r="H158" i="10"/>
  <c r="E158" i="10"/>
  <c r="D158" i="10"/>
  <c r="C158" i="10"/>
  <c r="B158" i="10"/>
  <c r="V157" i="10"/>
  <c r="J157" i="10"/>
  <c r="I157" i="10"/>
  <c r="H157" i="10"/>
  <c r="E157" i="10"/>
  <c r="D157" i="10"/>
  <c r="C157" i="10"/>
  <c r="B157" i="10"/>
  <c r="V156" i="10"/>
  <c r="J156" i="10"/>
  <c r="I156" i="10"/>
  <c r="H156" i="10"/>
  <c r="E156" i="10"/>
  <c r="D156" i="10"/>
  <c r="C156" i="10"/>
  <c r="B156" i="10"/>
  <c r="O155" i="10"/>
  <c r="V155" i="10" s="1"/>
  <c r="J155" i="10"/>
  <c r="I155" i="10"/>
  <c r="E155" i="10"/>
  <c r="D155" i="10"/>
  <c r="C155" i="10"/>
  <c r="B155" i="10"/>
  <c r="J154" i="10"/>
  <c r="I154" i="10"/>
  <c r="E154" i="10"/>
  <c r="D154" i="10"/>
  <c r="C154" i="10"/>
  <c r="B154" i="10"/>
  <c r="V153" i="10"/>
  <c r="J153" i="10"/>
  <c r="I153" i="10"/>
  <c r="H153" i="10"/>
  <c r="E153" i="10"/>
  <c r="D153" i="10"/>
  <c r="C153" i="10"/>
  <c r="B153" i="10"/>
  <c r="D152" i="10"/>
  <c r="B152" i="10"/>
  <c r="D151" i="10"/>
  <c r="B151" i="10"/>
  <c r="D150" i="10"/>
  <c r="B150" i="10"/>
  <c r="V149" i="10"/>
  <c r="J149" i="10"/>
  <c r="I149" i="10"/>
  <c r="H149" i="10"/>
  <c r="E149" i="10"/>
  <c r="D149" i="10"/>
  <c r="C149" i="10"/>
  <c r="B149" i="10"/>
  <c r="V148" i="10"/>
  <c r="J148" i="10"/>
  <c r="I148" i="10"/>
  <c r="H148" i="10"/>
  <c r="H147" i="10" s="1"/>
  <c r="E148" i="10"/>
  <c r="D148" i="10"/>
  <c r="C148" i="10"/>
  <c r="B148" i="10"/>
  <c r="D147" i="10"/>
  <c r="B147" i="10"/>
  <c r="D146" i="10"/>
  <c r="B146" i="10"/>
  <c r="V145" i="10"/>
  <c r="J145" i="10"/>
  <c r="I145" i="10"/>
  <c r="H145" i="10"/>
  <c r="E145" i="10"/>
  <c r="D145" i="10"/>
  <c r="C145" i="10"/>
  <c r="B145" i="10"/>
  <c r="V144" i="10"/>
  <c r="J144" i="10"/>
  <c r="I144" i="10"/>
  <c r="H144" i="10"/>
  <c r="E144" i="10"/>
  <c r="D144" i="10"/>
  <c r="C144" i="10"/>
  <c r="B144" i="10"/>
  <c r="V143" i="10"/>
  <c r="J143" i="10"/>
  <c r="I143" i="10"/>
  <c r="H143" i="10"/>
  <c r="E143" i="10"/>
  <c r="D143" i="10"/>
  <c r="C143" i="10"/>
  <c r="B143" i="10"/>
  <c r="D142" i="10"/>
  <c r="B142" i="10"/>
  <c r="D138" i="10"/>
  <c r="B138" i="10"/>
  <c r="D137" i="10"/>
  <c r="B137" i="10"/>
  <c r="D136" i="10"/>
  <c r="B136" i="10"/>
  <c r="D135" i="10"/>
  <c r="B135" i="10"/>
  <c r="J134" i="10"/>
  <c r="J133" i="10" s="1"/>
  <c r="I134" i="10"/>
  <c r="I133" i="10" s="1"/>
  <c r="I101" i="14" s="1"/>
  <c r="H134" i="10"/>
  <c r="H133" i="10" s="1"/>
  <c r="H101" i="14" s="1"/>
  <c r="E134" i="10"/>
  <c r="D134" i="10"/>
  <c r="C134" i="10"/>
  <c r="B134" i="10"/>
  <c r="D133" i="10"/>
  <c r="B133" i="10"/>
  <c r="D132" i="10"/>
  <c r="B132" i="10"/>
  <c r="D131" i="10"/>
  <c r="B131" i="10"/>
  <c r="D130" i="10"/>
  <c r="B130" i="10"/>
  <c r="J129" i="10"/>
  <c r="J128" i="10" s="1"/>
  <c r="I129" i="10"/>
  <c r="I128" i="10" s="1"/>
  <c r="I93" i="14" s="1"/>
  <c r="H129" i="10"/>
  <c r="H128" i="10" s="1"/>
  <c r="H93" i="14" s="1"/>
  <c r="E129" i="10"/>
  <c r="D129" i="10"/>
  <c r="C129" i="10"/>
  <c r="B129" i="10"/>
  <c r="D128" i="10"/>
  <c r="B128" i="10"/>
  <c r="D127" i="10"/>
  <c r="B127" i="10"/>
  <c r="D126" i="10"/>
  <c r="B126" i="10"/>
  <c r="V123" i="10"/>
  <c r="J123" i="10"/>
  <c r="I123" i="10"/>
  <c r="H123" i="10"/>
  <c r="E123" i="10"/>
  <c r="D123" i="10"/>
  <c r="C123" i="10"/>
  <c r="B123" i="10"/>
  <c r="V122" i="10"/>
  <c r="E122" i="10"/>
  <c r="D122" i="10"/>
  <c r="C122" i="10"/>
  <c r="B122" i="10"/>
  <c r="J121" i="10"/>
  <c r="I121" i="10"/>
  <c r="H121" i="10"/>
  <c r="E121" i="10"/>
  <c r="D121" i="10"/>
  <c r="C121" i="10"/>
  <c r="B121" i="10"/>
  <c r="V120" i="10"/>
  <c r="E120" i="10"/>
  <c r="D120" i="10"/>
  <c r="C120" i="10"/>
  <c r="B120" i="10"/>
  <c r="V119" i="10"/>
  <c r="J119" i="10"/>
  <c r="I119" i="10"/>
  <c r="H119" i="10"/>
  <c r="E119" i="10"/>
  <c r="D119" i="10"/>
  <c r="C119" i="10"/>
  <c r="B119" i="10"/>
  <c r="V118" i="10"/>
  <c r="J118" i="10"/>
  <c r="I118" i="10"/>
  <c r="H118" i="10"/>
  <c r="E118" i="10"/>
  <c r="D118" i="10"/>
  <c r="C118" i="10"/>
  <c r="B118" i="10"/>
  <c r="V117" i="10"/>
  <c r="J117" i="10"/>
  <c r="I117" i="10"/>
  <c r="H117" i="10"/>
  <c r="E117" i="10"/>
  <c r="D117" i="10"/>
  <c r="C117" i="10"/>
  <c r="B117" i="10"/>
  <c r="V116" i="10"/>
  <c r="J116" i="10"/>
  <c r="I116" i="10"/>
  <c r="H116" i="10"/>
  <c r="E116" i="10"/>
  <c r="D116" i="10"/>
  <c r="C116" i="10"/>
  <c r="B116" i="10"/>
  <c r="V115" i="10"/>
  <c r="E115" i="10"/>
  <c r="D115" i="10"/>
  <c r="C115" i="10"/>
  <c r="B115" i="10"/>
  <c r="V114" i="10"/>
  <c r="J114" i="10"/>
  <c r="I114" i="10"/>
  <c r="H114" i="10"/>
  <c r="E114" i="10"/>
  <c r="D114" i="10"/>
  <c r="C114" i="10"/>
  <c r="B114" i="10"/>
  <c r="D113" i="10"/>
  <c r="B113" i="10"/>
  <c r="X111" i="10"/>
  <c r="J111" i="10"/>
  <c r="I111" i="10"/>
  <c r="H111" i="10"/>
  <c r="E111" i="10"/>
  <c r="D111" i="10"/>
  <c r="C111" i="10"/>
  <c r="B111" i="10"/>
  <c r="J110" i="10"/>
  <c r="I110" i="10"/>
  <c r="H110" i="10"/>
  <c r="E110" i="10"/>
  <c r="D110" i="10"/>
  <c r="C110" i="10"/>
  <c r="B110" i="10"/>
  <c r="X109" i="10"/>
  <c r="J109" i="10"/>
  <c r="I109" i="10"/>
  <c r="H109" i="10"/>
  <c r="E109" i="10"/>
  <c r="D109" i="10"/>
  <c r="C109" i="10"/>
  <c r="B109" i="10"/>
  <c r="X108" i="10"/>
  <c r="J108" i="10"/>
  <c r="I108" i="10"/>
  <c r="H108" i="10"/>
  <c r="E108" i="10"/>
  <c r="D108" i="10"/>
  <c r="C108" i="10"/>
  <c r="B108" i="10"/>
  <c r="X107" i="10"/>
  <c r="I107" i="10"/>
  <c r="H107" i="10"/>
  <c r="H105" i="10" s="1"/>
  <c r="E107" i="10"/>
  <c r="D107" i="10"/>
  <c r="C107" i="10"/>
  <c r="B107" i="10"/>
  <c r="X106" i="10"/>
  <c r="E106" i="10"/>
  <c r="D106" i="10"/>
  <c r="C106" i="10"/>
  <c r="B106" i="10"/>
  <c r="D105" i="10"/>
  <c r="B105" i="10"/>
  <c r="X104" i="10"/>
  <c r="J104" i="10"/>
  <c r="I104" i="10"/>
  <c r="H104" i="10"/>
  <c r="E104" i="10"/>
  <c r="D104" i="10"/>
  <c r="C104" i="10"/>
  <c r="B104" i="10"/>
  <c r="O103" i="10"/>
  <c r="O102" i="10" s="1"/>
  <c r="J103" i="10"/>
  <c r="J102" i="10" s="1"/>
  <c r="I103" i="10"/>
  <c r="H103" i="10"/>
  <c r="E103" i="10"/>
  <c r="D103" i="10"/>
  <c r="C103" i="10"/>
  <c r="B103" i="10"/>
  <c r="D102" i="10"/>
  <c r="B102" i="10"/>
  <c r="X101" i="10"/>
  <c r="J101" i="10"/>
  <c r="I101" i="10"/>
  <c r="H101" i="10"/>
  <c r="E101" i="10"/>
  <c r="D101" i="10"/>
  <c r="C101" i="10"/>
  <c r="B101" i="10"/>
  <c r="X100" i="10"/>
  <c r="J100" i="10"/>
  <c r="I100" i="10"/>
  <c r="H100" i="10"/>
  <c r="E100" i="10"/>
  <c r="D100" i="10"/>
  <c r="C100" i="10"/>
  <c r="B100" i="10"/>
  <c r="X99" i="10"/>
  <c r="J99" i="10"/>
  <c r="I99" i="10"/>
  <c r="H99" i="10"/>
  <c r="E99" i="10"/>
  <c r="D99" i="10"/>
  <c r="C99" i="10"/>
  <c r="B99" i="10"/>
  <c r="X98" i="10"/>
  <c r="J98" i="10"/>
  <c r="I98" i="10"/>
  <c r="H98" i="10"/>
  <c r="E98" i="10"/>
  <c r="D98" i="10"/>
  <c r="C98" i="10"/>
  <c r="B98" i="10"/>
  <c r="X97" i="10"/>
  <c r="J97" i="10"/>
  <c r="I97" i="10"/>
  <c r="H97" i="10"/>
  <c r="E97" i="10"/>
  <c r="D97" i="10"/>
  <c r="C97" i="10"/>
  <c r="B97" i="10"/>
  <c r="O96" i="10"/>
  <c r="X96" i="10" s="1"/>
  <c r="J96" i="10"/>
  <c r="I96" i="10"/>
  <c r="H96" i="10"/>
  <c r="E96" i="10"/>
  <c r="D96" i="10"/>
  <c r="C96" i="10"/>
  <c r="B96" i="10"/>
  <c r="O95" i="10"/>
  <c r="X95" i="10" s="1"/>
  <c r="J95" i="10"/>
  <c r="I95" i="10"/>
  <c r="H95" i="10"/>
  <c r="E95" i="10"/>
  <c r="D95" i="10"/>
  <c r="C95" i="10"/>
  <c r="B95" i="10"/>
  <c r="X94" i="10"/>
  <c r="J94" i="10"/>
  <c r="I94" i="10"/>
  <c r="H94" i="10"/>
  <c r="E94" i="10"/>
  <c r="D94" i="10"/>
  <c r="C94" i="10"/>
  <c r="B94" i="10"/>
  <c r="J93" i="10"/>
  <c r="I93" i="10"/>
  <c r="H93" i="10"/>
  <c r="E93" i="10"/>
  <c r="D93" i="10"/>
  <c r="C93" i="10"/>
  <c r="B93" i="10"/>
  <c r="J92" i="10"/>
  <c r="I92" i="10"/>
  <c r="H92" i="10"/>
  <c r="E92" i="10"/>
  <c r="D92" i="10"/>
  <c r="C92" i="10"/>
  <c r="B92" i="10"/>
  <c r="J91" i="10"/>
  <c r="I91" i="10"/>
  <c r="H91" i="10"/>
  <c r="E91" i="10"/>
  <c r="D91" i="10"/>
  <c r="C91" i="10"/>
  <c r="B91" i="10"/>
  <c r="D90" i="10"/>
  <c r="B90" i="10"/>
  <c r="D89" i="10"/>
  <c r="B89" i="10"/>
  <c r="D83" i="10"/>
  <c r="B83" i="10"/>
  <c r="D82" i="10"/>
  <c r="B82" i="10"/>
  <c r="J81" i="10"/>
  <c r="I81" i="10"/>
  <c r="H81" i="10"/>
  <c r="E81" i="10"/>
  <c r="D81" i="10"/>
  <c r="C81" i="10"/>
  <c r="B81" i="10"/>
  <c r="J80" i="10"/>
  <c r="I80" i="10"/>
  <c r="H80" i="10"/>
  <c r="E80" i="10"/>
  <c r="D80" i="10"/>
  <c r="C80" i="10"/>
  <c r="B80" i="10"/>
  <c r="J79" i="10"/>
  <c r="I79" i="10"/>
  <c r="H79" i="10"/>
  <c r="E79" i="10"/>
  <c r="D79" i="10"/>
  <c r="C79" i="10"/>
  <c r="B79" i="10"/>
  <c r="J78" i="10"/>
  <c r="I78" i="10"/>
  <c r="H78" i="10"/>
  <c r="E78" i="10"/>
  <c r="D78" i="10"/>
  <c r="C78" i="10"/>
  <c r="B78" i="10"/>
  <c r="D77" i="10"/>
  <c r="B77" i="10"/>
  <c r="D76" i="10"/>
  <c r="B76" i="10"/>
  <c r="D75" i="10"/>
  <c r="B75" i="10"/>
  <c r="D74" i="10"/>
  <c r="B74" i="10"/>
  <c r="D72" i="10"/>
  <c r="B72" i="10"/>
  <c r="J71" i="10"/>
  <c r="I71" i="10"/>
  <c r="H71" i="10"/>
  <c r="E71" i="10"/>
  <c r="D71" i="10"/>
  <c r="C71" i="10"/>
  <c r="B71" i="10"/>
  <c r="J70" i="10"/>
  <c r="I70" i="10"/>
  <c r="H70" i="10"/>
  <c r="E70" i="10"/>
  <c r="D70" i="10"/>
  <c r="C70" i="10"/>
  <c r="B70" i="10"/>
  <c r="J69" i="10"/>
  <c r="N69" i="10" s="1"/>
  <c r="N66" i="10" s="1"/>
  <c r="I69" i="10"/>
  <c r="M69" i="10" s="1"/>
  <c r="H69" i="10"/>
  <c r="E69" i="10"/>
  <c r="D69" i="10"/>
  <c r="C69" i="10"/>
  <c r="B69" i="10"/>
  <c r="J68" i="10"/>
  <c r="I68" i="10"/>
  <c r="H68" i="10"/>
  <c r="E68" i="10"/>
  <c r="D68" i="10"/>
  <c r="C68" i="10"/>
  <c r="B68" i="10"/>
  <c r="K67" i="10"/>
  <c r="J67" i="10"/>
  <c r="I67" i="10"/>
  <c r="H67" i="10"/>
  <c r="E67" i="10"/>
  <c r="D67" i="10"/>
  <c r="C67" i="10"/>
  <c r="B67" i="10"/>
  <c r="D66" i="10"/>
  <c r="B66" i="10"/>
  <c r="V62" i="10"/>
  <c r="J62" i="10"/>
  <c r="I62" i="10"/>
  <c r="H62" i="10"/>
  <c r="E62" i="10"/>
  <c r="D62" i="10"/>
  <c r="C62" i="10"/>
  <c r="B62" i="10"/>
  <c r="V61" i="10"/>
  <c r="J61" i="10"/>
  <c r="I61" i="10"/>
  <c r="H61" i="10"/>
  <c r="E61" i="10"/>
  <c r="D61" i="10"/>
  <c r="C61" i="10"/>
  <c r="B61" i="10"/>
  <c r="O60" i="10"/>
  <c r="O58" i="10" s="1"/>
  <c r="J60" i="10"/>
  <c r="I60" i="10"/>
  <c r="H60" i="10"/>
  <c r="E60" i="10"/>
  <c r="D60" i="10"/>
  <c r="C60" i="10"/>
  <c r="B60" i="10"/>
  <c r="V59" i="10"/>
  <c r="D58" i="10"/>
  <c r="B58" i="10"/>
  <c r="D57" i="10"/>
  <c r="B57" i="10"/>
  <c r="Z56" i="10"/>
  <c r="J56" i="10"/>
  <c r="I56" i="10"/>
  <c r="H56" i="10"/>
  <c r="E56" i="10"/>
  <c r="D56" i="10"/>
  <c r="C56" i="10"/>
  <c r="B56" i="10"/>
  <c r="Z55" i="10"/>
  <c r="E55" i="10"/>
  <c r="D55" i="10"/>
  <c r="C55" i="10"/>
  <c r="B55" i="10"/>
  <c r="J54" i="10"/>
  <c r="N54" i="10" s="1"/>
  <c r="N45" i="10" s="1"/>
  <c r="I54" i="10"/>
  <c r="M54" i="10" s="1"/>
  <c r="M45" i="10" s="1"/>
  <c r="H54" i="10"/>
  <c r="L54" i="10" s="1"/>
  <c r="L45" i="10" s="1"/>
  <c r="E54" i="10"/>
  <c r="D54" i="10"/>
  <c r="C54" i="10"/>
  <c r="B54" i="10"/>
  <c r="Z53" i="10"/>
  <c r="J53" i="10"/>
  <c r="I53" i="10"/>
  <c r="H53" i="10"/>
  <c r="E53" i="10"/>
  <c r="D53" i="10"/>
  <c r="C53" i="10"/>
  <c r="B53" i="10"/>
  <c r="J52" i="10"/>
  <c r="I52" i="10"/>
  <c r="H52" i="10"/>
  <c r="E52" i="10"/>
  <c r="D52" i="10"/>
  <c r="C52" i="10"/>
  <c r="B52" i="10"/>
  <c r="O51" i="10"/>
  <c r="Z51" i="10" s="1"/>
  <c r="J51" i="10"/>
  <c r="I51" i="10"/>
  <c r="H51" i="10"/>
  <c r="E51" i="10"/>
  <c r="D51" i="10"/>
  <c r="C51" i="10"/>
  <c r="B51" i="10"/>
  <c r="O50" i="10"/>
  <c r="E50" i="10"/>
  <c r="D50" i="10"/>
  <c r="C50" i="10"/>
  <c r="B50" i="10"/>
  <c r="O49" i="10"/>
  <c r="J49" i="10"/>
  <c r="I49" i="10"/>
  <c r="H49" i="10"/>
  <c r="E49" i="10"/>
  <c r="D49" i="10"/>
  <c r="C49" i="10"/>
  <c r="B49" i="10"/>
  <c r="E48" i="10"/>
  <c r="D48" i="10"/>
  <c r="C48" i="10"/>
  <c r="B48" i="10"/>
  <c r="J47" i="10"/>
  <c r="I47" i="10"/>
  <c r="H47" i="10"/>
  <c r="E47" i="10"/>
  <c r="D47" i="10"/>
  <c r="C47" i="10"/>
  <c r="B47" i="10"/>
  <c r="J46" i="10"/>
  <c r="I46" i="10"/>
  <c r="H46" i="10"/>
  <c r="E46" i="10"/>
  <c r="D46" i="10"/>
  <c r="C46" i="10"/>
  <c r="B46" i="10"/>
  <c r="D45" i="10"/>
  <c r="B45" i="10"/>
  <c r="D44" i="10"/>
  <c r="B44" i="10"/>
  <c r="D43" i="10"/>
  <c r="B43" i="10"/>
  <c r="D42" i="10"/>
  <c r="B42" i="10"/>
  <c r="D40" i="10"/>
  <c r="B40" i="10"/>
  <c r="D39" i="10"/>
  <c r="B39" i="10"/>
  <c r="J38" i="10"/>
  <c r="J37" i="10" s="1"/>
  <c r="I38" i="10"/>
  <c r="I37" i="10" s="1"/>
  <c r="H38" i="10"/>
  <c r="H37" i="10" s="1"/>
  <c r="E38" i="10"/>
  <c r="D38" i="10"/>
  <c r="C38" i="10"/>
  <c r="B38" i="10"/>
  <c r="D37" i="10"/>
  <c r="B37" i="10"/>
  <c r="D36" i="10"/>
  <c r="B36" i="10"/>
  <c r="J35" i="10"/>
  <c r="I35" i="10"/>
  <c r="H35" i="10"/>
  <c r="E35" i="10"/>
  <c r="D35" i="10"/>
  <c r="C35" i="10"/>
  <c r="B35" i="10"/>
  <c r="J34" i="10"/>
  <c r="I34" i="10"/>
  <c r="H34" i="10"/>
  <c r="E34" i="10"/>
  <c r="D34" i="10"/>
  <c r="C34" i="10"/>
  <c r="B34" i="10"/>
  <c r="J33" i="10"/>
  <c r="I33" i="10"/>
  <c r="H33" i="10"/>
  <c r="E33" i="10"/>
  <c r="D33" i="10"/>
  <c r="C33" i="10"/>
  <c r="B33" i="10"/>
  <c r="D32" i="10"/>
  <c r="B32" i="10"/>
  <c r="V26" i="10"/>
  <c r="J26" i="10"/>
  <c r="I26" i="10"/>
  <c r="H26" i="10"/>
  <c r="E26" i="10"/>
  <c r="D26" i="10"/>
  <c r="C26" i="10"/>
  <c r="B26" i="10"/>
  <c r="V25" i="10"/>
  <c r="J25" i="10"/>
  <c r="I25" i="10"/>
  <c r="H25" i="10"/>
  <c r="E25" i="10"/>
  <c r="D25" i="10"/>
  <c r="C25" i="10"/>
  <c r="B25" i="10"/>
  <c r="V24" i="10"/>
  <c r="J24" i="10"/>
  <c r="I24" i="10"/>
  <c r="H24" i="10"/>
  <c r="E24" i="10"/>
  <c r="D24" i="10"/>
  <c r="C24" i="10"/>
  <c r="B24" i="10"/>
  <c r="V23" i="10"/>
  <c r="J23" i="10"/>
  <c r="I23" i="10"/>
  <c r="H23" i="10"/>
  <c r="E23" i="10"/>
  <c r="D23" i="10"/>
  <c r="C23" i="10"/>
  <c r="B23" i="10"/>
  <c r="V22" i="10"/>
  <c r="J22" i="10"/>
  <c r="I22" i="10"/>
  <c r="H22" i="10"/>
  <c r="E22" i="10"/>
  <c r="D22" i="10"/>
  <c r="C22" i="10"/>
  <c r="B22" i="10"/>
  <c r="V21" i="10"/>
  <c r="J21" i="10"/>
  <c r="I21" i="10"/>
  <c r="H21" i="10"/>
  <c r="E21" i="10"/>
  <c r="D21" i="10"/>
  <c r="C21" i="10"/>
  <c r="B21" i="10"/>
  <c r="V20" i="10"/>
  <c r="J20" i="10"/>
  <c r="R20" i="10" s="1"/>
  <c r="R12" i="10" s="1"/>
  <c r="I20" i="10"/>
  <c r="Q20" i="10" s="1"/>
  <c r="Q12" i="10" s="1"/>
  <c r="H20" i="10"/>
  <c r="E20" i="10"/>
  <c r="D20" i="10"/>
  <c r="C20" i="10"/>
  <c r="B20" i="10"/>
  <c r="V19" i="10"/>
  <c r="J19" i="10"/>
  <c r="I19" i="10"/>
  <c r="H19" i="10"/>
  <c r="E19" i="10"/>
  <c r="D19" i="10"/>
  <c r="C19" i="10"/>
  <c r="B19" i="10"/>
  <c r="V18" i="10"/>
  <c r="J18" i="10"/>
  <c r="I18" i="10"/>
  <c r="H18" i="10"/>
  <c r="E18" i="10"/>
  <c r="D18" i="10"/>
  <c r="C18" i="10"/>
  <c r="B18" i="10"/>
  <c r="J17" i="10"/>
  <c r="I17" i="10"/>
  <c r="H17" i="10"/>
  <c r="E17" i="10"/>
  <c r="D17" i="10"/>
  <c r="C17" i="10"/>
  <c r="B17" i="10"/>
  <c r="V16" i="10"/>
  <c r="J16" i="10"/>
  <c r="I16" i="10"/>
  <c r="H16" i="10"/>
  <c r="E16" i="10"/>
  <c r="D16" i="10"/>
  <c r="C16" i="10"/>
  <c r="B16" i="10"/>
  <c r="V15" i="10"/>
  <c r="J15" i="10"/>
  <c r="I15" i="10"/>
  <c r="H15" i="10"/>
  <c r="E15" i="10"/>
  <c r="D15" i="10"/>
  <c r="C15" i="10"/>
  <c r="B15" i="10"/>
  <c r="V14" i="10"/>
  <c r="J14" i="10"/>
  <c r="I14" i="10"/>
  <c r="H14" i="10"/>
  <c r="E14" i="10"/>
  <c r="D14" i="10"/>
  <c r="C14" i="10"/>
  <c r="B14" i="10"/>
  <c r="V13" i="10"/>
  <c r="J13" i="10"/>
  <c r="I13" i="10"/>
  <c r="H13" i="10"/>
  <c r="E13" i="10"/>
  <c r="D13" i="10"/>
  <c r="C13" i="10"/>
  <c r="B13" i="10"/>
  <c r="I102" i="10" l="1"/>
  <c r="I170" i="10"/>
  <c r="I179" i="10"/>
  <c r="H12" i="10"/>
  <c r="O90" i="10"/>
  <c r="J12" i="10"/>
  <c r="J105" i="10"/>
  <c r="H162" i="10"/>
  <c r="J170" i="10"/>
  <c r="J179" i="10"/>
  <c r="H142" i="10"/>
  <c r="J147" i="10"/>
  <c r="I162" i="10"/>
  <c r="I105" i="10"/>
  <c r="J58" i="10"/>
  <c r="I142" i="10"/>
  <c r="J162" i="10"/>
  <c r="I184" i="10"/>
  <c r="H200" i="10"/>
  <c r="F39" i="14"/>
  <c r="H58" i="10"/>
  <c r="M66" i="10"/>
  <c r="L69" i="10"/>
  <c r="I12" i="10"/>
  <c r="I58" i="10"/>
  <c r="L66" i="10"/>
  <c r="H184" i="10"/>
  <c r="I147" i="10"/>
  <c r="R11" i="10"/>
  <c r="R218" i="10" s="1"/>
  <c r="M11" i="10"/>
  <c r="M218" i="10" s="1"/>
  <c r="N11" i="10"/>
  <c r="N218" i="10" s="1"/>
  <c r="O152" i="10"/>
  <c r="F57" i="14"/>
  <c r="F116" i="14"/>
  <c r="F120" i="14"/>
  <c r="F152" i="14"/>
  <c r="F18" i="14"/>
  <c r="F56" i="14"/>
  <c r="F74" i="14"/>
  <c r="F85" i="14"/>
  <c r="F115" i="14"/>
  <c r="F128" i="14"/>
  <c r="F151" i="14"/>
  <c r="F153" i="14"/>
  <c r="I192" i="10"/>
  <c r="J192" i="10"/>
  <c r="F143" i="14"/>
  <c r="V154" i="10"/>
  <c r="J152" i="10"/>
  <c r="J142" i="10"/>
  <c r="I152" i="10"/>
  <c r="H113" i="10"/>
  <c r="H192" i="10"/>
  <c r="H179" i="10"/>
  <c r="H170" i="10"/>
  <c r="I113" i="10"/>
  <c r="H45" i="10"/>
  <c r="J113" i="10"/>
  <c r="H32" i="10"/>
  <c r="H66" i="10"/>
  <c r="J90" i="10"/>
  <c r="I90" i="10"/>
  <c r="V60" i="10"/>
  <c r="I66" i="10"/>
  <c r="J32" i="10"/>
  <c r="J45" i="10"/>
  <c r="J66" i="10"/>
  <c r="I77" i="10"/>
  <c r="H90" i="10"/>
  <c r="X110" i="10"/>
  <c r="V194" i="10"/>
  <c r="O192" i="10"/>
  <c r="V165" i="10"/>
  <c r="O162" i="10"/>
  <c r="I32" i="10"/>
  <c r="I45" i="10"/>
  <c r="H77" i="10"/>
  <c r="J184" i="10"/>
  <c r="J77" i="10"/>
  <c r="H102" i="10"/>
  <c r="X103" i="10"/>
  <c r="Q11" i="10" l="1"/>
  <c r="Q218" i="10" s="1"/>
  <c r="J11" i="10"/>
  <c r="I11" i="10"/>
  <c r="J214" i="3"/>
  <c r="M214" i="3"/>
  <c r="P214" i="3"/>
  <c r="S214" i="3"/>
  <c r="V214" i="3"/>
  <c r="G214" i="3"/>
  <c r="K34" i="10" l="1"/>
  <c r="K35" i="10"/>
  <c r="K47" i="10"/>
  <c r="K49" i="10"/>
  <c r="K51" i="10"/>
  <c r="K52" i="10"/>
  <c r="K53" i="10"/>
  <c r="K54" i="10"/>
  <c r="O54" i="10" s="1"/>
  <c r="K56" i="10"/>
  <c r="K60" i="10"/>
  <c r="K61" i="10"/>
  <c r="K62" i="10"/>
  <c r="K69" i="10"/>
  <c r="O66" i="10" s="1"/>
  <c r="K70" i="10"/>
  <c r="K71" i="10"/>
  <c r="K79" i="10"/>
  <c r="K80" i="10"/>
  <c r="K81" i="10"/>
  <c r="K92" i="10"/>
  <c r="K93" i="10"/>
  <c r="K94" i="10"/>
  <c r="K95" i="10"/>
  <c r="K96" i="10"/>
  <c r="K97" i="10"/>
  <c r="K98" i="10"/>
  <c r="K99" i="10"/>
  <c r="K100" i="10"/>
  <c r="K101" i="10"/>
  <c r="K104" i="10"/>
  <c r="K107" i="10"/>
  <c r="K105" i="10" s="1"/>
  <c r="K108" i="10"/>
  <c r="K109" i="10"/>
  <c r="K110" i="10"/>
  <c r="K111" i="10"/>
  <c r="K116" i="10"/>
  <c r="K117" i="10"/>
  <c r="K118" i="10"/>
  <c r="K119" i="10"/>
  <c r="K121" i="10"/>
  <c r="K129" i="10"/>
  <c r="K128" i="10" s="1"/>
  <c r="J93" i="14" s="1"/>
  <c r="K134" i="10"/>
  <c r="K133" i="10" s="1"/>
  <c r="J101" i="14" s="1"/>
  <c r="K144" i="10"/>
  <c r="K145" i="10"/>
  <c r="K149" i="10"/>
  <c r="K154" i="10"/>
  <c r="H154" i="10" s="1"/>
  <c r="H152" i="10" s="1"/>
  <c r="H11" i="10" s="1"/>
  <c r="K155" i="10"/>
  <c r="K156" i="10"/>
  <c r="K157" i="10"/>
  <c r="K158" i="10"/>
  <c r="K159" i="10"/>
  <c r="K164" i="10"/>
  <c r="K165" i="10"/>
  <c r="K166" i="10"/>
  <c r="K167" i="10"/>
  <c r="K168" i="10"/>
  <c r="K171" i="10"/>
  <c r="K172" i="10"/>
  <c r="K173" i="10"/>
  <c r="K174" i="10"/>
  <c r="K175" i="10"/>
  <c r="K176" i="10"/>
  <c r="K177" i="10"/>
  <c r="K180" i="10"/>
  <c r="K181" i="10"/>
  <c r="K182" i="10"/>
  <c r="K183" i="10"/>
  <c r="K185" i="10"/>
  <c r="K186" i="10"/>
  <c r="K187" i="10"/>
  <c r="K188" i="10"/>
  <c r="K189" i="10"/>
  <c r="K190" i="10"/>
  <c r="K193" i="10"/>
  <c r="K194" i="10"/>
  <c r="K195" i="10"/>
  <c r="K196" i="10"/>
  <c r="K197" i="10"/>
  <c r="K198" i="10"/>
  <c r="K201" i="10"/>
  <c r="K202" i="10"/>
  <c r="K203" i="10"/>
  <c r="K204" i="10"/>
  <c r="K205" i="10"/>
  <c r="K206" i="10"/>
  <c r="K14" i="10"/>
  <c r="K15" i="10"/>
  <c r="K16" i="10"/>
  <c r="K17" i="10"/>
  <c r="K18" i="10"/>
  <c r="K19" i="10"/>
  <c r="K20" i="10"/>
  <c r="S20" i="10" s="1"/>
  <c r="S12" i="10" s="1"/>
  <c r="K21" i="10"/>
  <c r="K22" i="10"/>
  <c r="K23" i="10"/>
  <c r="K24" i="10"/>
  <c r="K25" i="10"/>
  <c r="K26" i="10"/>
  <c r="K58" i="10" l="1"/>
  <c r="P20" i="10"/>
  <c r="Z54" i="10"/>
  <c r="O45" i="10"/>
  <c r="K160" i="10"/>
  <c r="K163" i="10"/>
  <c r="K162" i="10" s="1"/>
  <c r="K143" i="10"/>
  <c r="K142" i="10" s="1"/>
  <c r="K148" i="10"/>
  <c r="K147" i="10" s="1"/>
  <c r="K140" i="10"/>
  <c r="K138" i="10" s="1"/>
  <c r="K153" i="10"/>
  <c r="K200" i="10"/>
  <c r="K179" i="10"/>
  <c r="K192" i="10"/>
  <c r="K170" i="10"/>
  <c r="K184" i="10"/>
  <c r="K114" i="10"/>
  <c r="K123" i="10"/>
  <c r="K91" i="10"/>
  <c r="K90" i="10" s="1"/>
  <c r="K46" i="10"/>
  <c r="K45" i="10" s="1"/>
  <c r="K68" i="10"/>
  <c r="K66" i="10" s="1"/>
  <c r="K103" i="10"/>
  <c r="K102" i="10" s="1"/>
  <c r="K38" i="10"/>
  <c r="K37" i="10" s="1"/>
  <c r="K33" i="10"/>
  <c r="K32" i="10" s="1"/>
  <c r="K78" i="10"/>
  <c r="K77" i="10" s="1"/>
  <c r="K152" i="10" l="1"/>
  <c r="K113" i="10"/>
  <c r="K13" i="10"/>
  <c r="K12" i="10" s="1"/>
  <c r="K11" i="10" l="1"/>
  <c r="P113" i="10" l="1"/>
  <c r="S142" i="10"/>
  <c r="P143" i="10"/>
  <c r="P142" i="10" s="1"/>
  <c r="P17" i="10" l="1"/>
  <c r="P12" i="10" s="1"/>
  <c r="S90" i="10" l="1"/>
  <c r="P90" i="10"/>
  <c r="L140" i="10" l="1"/>
  <c r="V140" i="10" s="1"/>
  <c r="O138" i="10"/>
  <c r="O11" i="10" s="1"/>
  <c r="O218" i="10" s="1"/>
  <c r="L138" i="10" l="1"/>
  <c r="L11" i="10" s="1"/>
  <c r="L218" i="10" s="1"/>
  <c r="S170" i="10"/>
  <c r="P176" i="10"/>
  <c r="P170" i="10"/>
  <c r="P11" i="10" s="1"/>
  <c r="P218" i="10" s="1"/>
  <c r="S11" i="10" l="1"/>
  <c r="S218" i="10" s="1"/>
</calcChain>
</file>

<file path=xl/sharedStrings.xml><?xml version="1.0" encoding="utf-8"?>
<sst xmlns="http://schemas.openxmlformats.org/spreadsheetml/2006/main" count="4353" uniqueCount="1558">
  <si>
    <t xml:space="preserve">1. </t>
  </si>
  <si>
    <t>metodikos</t>
  </si>
  <si>
    <t>3 priedas</t>
  </si>
  <si>
    <t>Įgyvendinimo teritorija</t>
  </si>
  <si>
    <t>Kodas (I)*</t>
  </si>
  <si>
    <t>Pareiškėjas / projekto vykdytojas</t>
  </si>
  <si>
    <t>Pradžia (metai)</t>
  </si>
  <si>
    <t>Pabaiga (metai)</t>
  </si>
  <si>
    <t>Įgyvendinimo terminai</t>
  </si>
  <si>
    <t xml:space="preserve">Regionų plėtros planų rengimo
</t>
  </si>
  <si>
    <t>Preliminari projekto išlaidų suma (Eur)</t>
  </si>
  <si>
    <t>Kodas (III)*</t>
  </si>
  <si>
    <t>Kodas (IV)*</t>
  </si>
  <si>
    <t>Kodas (V)*</t>
  </si>
  <si>
    <t>Projektas (pavadinimas)</t>
  </si>
  <si>
    <t>Produkto vertinimo kriterijai</t>
  </si>
  <si>
    <t>Kodas (VI)*</t>
  </si>
  <si>
    <t>Unikalus numeris</t>
  </si>
  <si>
    <t>Ministerija (asignavimų valdytojas)</t>
  </si>
  <si>
    <t>Projekto Nr.</t>
  </si>
  <si>
    <t>Pavadinimas (I)</t>
  </si>
  <si>
    <t>Pavadinimas (II)</t>
  </si>
  <si>
    <t>Pavadinimas (III)</t>
  </si>
  <si>
    <t>Pavadinimas (IV)</t>
  </si>
  <si>
    <t>Pavadinimas (V)</t>
  </si>
  <si>
    <t>Pavadinimas (VI)</t>
  </si>
  <si>
    <t>Kodas (II)*</t>
  </si>
  <si>
    <t>Unikalus projekto Nr.</t>
  </si>
  <si>
    <t>Finansavimo šaltinio kodas</t>
  </si>
  <si>
    <t xml:space="preserve">R/V/KT </t>
  </si>
  <si>
    <t xml:space="preserve">ITI </t>
  </si>
  <si>
    <t>RSP</t>
  </si>
  <si>
    <t>S</t>
  </si>
  <si>
    <t>rez.</t>
  </si>
  <si>
    <t>PRIEMONIŲ PLANAS</t>
  </si>
  <si>
    <t>Pareiškėjo / projekto vykdytojo  ir partnerio (-ių) lėšos</t>
  </si>
  <si>
    <t>Siekiama reikšmė (I)</t>
  </si>
  <si>
    <t>Siekiama reikšmė (II)</t>
  </si>
  <si>
    <t>Siekiama reikšmė (III)</t>
  </si>
  <si>
    <t>Siekiama reikšmė (IV)</t>
  </si>
  <si>
    <t>Siekiama reikšmė (V)</t>
  </si>
  <si>
    <t>Siekiama reikšmė (VI)</t>
  </si>
  <si>
    <t xml:space="preserve">Iš viso </t>
  </si>
  <si>
    <t>1 lentelė. Priemones detalizuojantys projektai ir jų charakteristikos.</t>
  </si>
  <si>
    <t>Projekto aprašymas*</t>
  </si>
  <si>
    <t>2 lentelė. Projektams priskirti produkto vertinimo kriterijai.</t>
  </si>
  <si>
    <t>Projektų požymiai</t>
  </si>
  <si>
    <t>Finansavimas iš valstybės biudžeto</t>
  </si>
  <si>
    <t>3 lentelė. Projektų aprašymai.</t>
  </si>
  <si>
    <t>Finansavimas iš ES investicijų ar kitų tarptautinių finansavimo šaltinių</t>
  </si>
  <si>
    <t>Prioritetas: Didinti teritorinę sanglaudą regione</t>
  </si>
  <si>
    <t>1.1</t>
  </si>
  <si>
    <t>Tikslas: Gyvenamosioms vietovėms (tikslinėms teritorijoms) būdingų problemų sprendimas, didinant konkurencingumą, ekonomikos augimą ir gyvenamosios vietos patrauklumą</t>
  </si>
  <si>
    <t>1.1.1</t>
  </si>
  <si>
    <t>Uždavinys: Kompleksiškai atnaujinti savivaldybių centrų ir kitų miestų (nuo 6 iki 100 tūkst. gyv.) viešąją infrastruktūrą</t>
  </si>
  <si>
    <t>1.1.1.1</t>
  </si>
  <si>
    <t>Priemonė: Miestų kompleksinė plėtra</t>
  </si>
  <si>
    <t>1.1.1.1.1</t>
  </si>
  <si>
    <t>R099905-342900-1101</t>
  </si>
  <si>
    <t>Anykščių miesto viešųjų erdvių sistemos pertvarkymas (I etapas)</t>
  </si>
  <si>
    <t>Anykščių rajono savivaldybės administracija</t>
  </si>
  <si>
    <t>Lietuvos Respublikos vidaus reikalų ministerija</t>
  </si>
  <si>
    <t>Anykščių rajono savivaldybė</t>
  </si>
  <si>
    <t xml:space="preserve">07.1.1-CPVA-R-905 </t>
  </si>
  <si>
    <t>R</t>
  </si>
  <si>
    <t>ITI</t>
  </si>
  <si>
    <t>-</t>
  </si>
  <si>
    <t>2017.03</t>
  </si>
  <si>
    <t>2018.03</t>
  </si>
  <si>
    <t>2018.06</t>
  </si>
  <si>
    <t>1.1.1.1.2</t>
  </si>
  <si>
    <t>R099905-280000-1102</t>
  </si>
  <si>
    <t xml:space="preserve">Anykščių miesto viešųjų erdvių sistemos pertvarkymas (II etapas) </t>
  </si>
  <si>
    <t>Anykščių  rajono savivaldybė</t>
  </si>
  <si>
    <t>2017.08</t>
  </si>
  <si>
    <t>1.1.1.1.3</t>
  </si>
  <si>
    <t>R099905-320000-1103</t>
  </si>
  <si>
    <t xml:space="preserve">Bendruomeninės aktyvaus laisvalaikio infrastruktūros įrengimas Anykščių mieste  </t>
  </si>
  <si>
    <t>2017.01</t>
  </si>
  <si>
    <t>2017.04</t>
  </si>
  <si>
    <t xml:space="preserve">1.1.1.1.4   </t>
  </si>
  <si>
    <t>R099905-302804-1104</t>
  </si>
  <si>
    <t xml:space="preserve">Anykščių miesto viešųjų erdvių sistemos pertvarkymas (III etapas) </t>
  </si>
  <si>
    <t xml:space="preserve">Anykščių rajono savivaldybės administracija </t>
  </si>
  <si>
    <t xml:space="preserve">Lietuvos Respublikos vidaus reikalų ministerija </t>
  </si>
  <si>
    <t xml:space="preserve">Anykščių rajono savivaldybė </t>
  </si>
  <si>
    <t xml:space="preserve">R </t>
  </si>
  <si>
    <t xml:space="preserve">- </t>
  </si>
  <si>
    <t>2020.06</t>
  </si>
  <si>
    <t>1.1.1.1.5</t>
  </si>
  <si>
    <t>R099905-290000-1105</t>
  </si>
  <si>
    <t>Molėtų miesto Ąžuolų ir Kreivosios gatvių teritorijų išnaudojimas įrengiant universalią daugiafunkcinę aikštę</t>
  </si>
  <si>
    <t>Molėtų rajono savivaldybės administracija</t>
  </si>
  <si>
    <t>Molėtų  rajono savivaldybė</t>
  </si>
  <si>
    <t>1.1.1.1.6</t>
  </si>
  <si>
    <t>R099905-302900-1106</t>
  </si>
  <si>
    <t>Molėtų miesto centrinės dalies kompleksinis sutvarkymas (II etapas)</t>
  </si>
  <si>
    <t>2019.02</t>
  </si>
  <si>
    <t>1.1.1.1.7</t>
  </si>
  <si>
    <t>R099905-293400-1107</t>
  </si>
  <si>
    <t>Prekybos ir paslaugų pasažo įrengimas D. Bukonto gatvėje Zarasų mieste</t>
  </si>
  <si>
    <t xml:space="preserve">Zarasų rajono savivaldybės administracija </t>
  </si>
  <si>
    <t xml:space="preserve">Zarasų rajono savivaldybė </t>
  </si>
  <si>
    <t>2019.04</t>
  </si>
  <si>
    <t>2019.06</t>
  </si>
  <si>
    <t xml:space="preserve">1.1.1.1.8 </t>
  </si>
  <si>
    <t>R099905-290000-1108</t>
  </si>
  <si>
    <t xml:space="preserve">Zarasų miesto viešųjų erdvių kompleksinis sutvarkymas teritorijoje tarp Dariaus ir Girėno g. bei Šiaulių g. ir dviejuose daugiabučių kiemuose P. Širvio gatvėje </t>
  </si>
  <si>
    <t>2017.05</t>
  </si>
  <si>
    <t>2017.12</t>
  </si>
  <si>
    <t>1.1.1.1.9</t>
  </si>
  <si>
    <t>R099905-290000-1119</t>
  </si>
  <si>
    <t xml:space="preserve">Molėtų miesto centrinės dalies kompleksinis sutvarkymas (I etapas) </t>
  </si>
  <si>
    <t>2018.07</t>
  </si>
  <si>
    <t xml:space="preserve">1.1.1.1.10 </t>
  </si>
  <si>
    <t>R099905-282900-1110</t>
  </si>
  <si>
    <t xml:space="preserve">Viešųjų erdvių Zarasų miesto Didžiojoje saloje sutvarkymas </t>
  </si>
  <si>
    <t>2017.11</t>
  </si>
  <si>
    <t xml:space="preserve">1.1.1.1.11 </t>
  </si>
  <si>
    <t>R099905-282900-1111</t>
  </si>
  <si>
    <t xml:space="preserve">Viešųjų erdvių prie Zarasaičio ežero sutvarkymas ir aktyvaus poilsio infrastruktūros įrengimas </t>
  </si>
  <si>
    <t>2019.09</t>
  </si>
  <si>
    <t>1.1.1.1.12</t>
  </si>
  <si>
    <t>R099905-281900-1112</t>
  </si>
  <si>
    <t xml:space="preserve">Viešosios aktyvaus laisvalaikio infrastruktūros plėtra Molėtų mieste, II etapas </t>
  </si>
  <si>
    <t>2016.12</t>
  </si>
  <si>
    <t>1.1.1.1.13</t>
  </si>
  <si>
    <t>R099905-302900-1113</t>
  </si>
  <si>
    <t xml:space="preserve">Molėtų miesto J. Janonio g. gyvenamojo kvartalo viešosios infrastruktūros sutvarkymas </t>
  </si>
  <si>
    <t xml:space="preserve">1.1.1.1.14 </t>
  </si>
  <si>
    <t>R099905-243200-1114</t>
  </si>
  <si>
    <t xml:space="preserve">Zarasų Pauliaus Širvio progimnazijos sporto aikštyno įrengimas </t>
  </si>
  <si>
    <t>1.1.1.2</t>
  </si>
  <si>
    <t>Priemonė: Pereinamojo laikotarpio tikslinių teritorijų vystymas</t>
  </si>
  <si>
    <t>1.1.1.2.1</t>
  </si>
  <si>
    <t>R099903-300000-1115</t>
  </si>
  <si>
    <t xml:space="preserve">Daugiabučių namų kvartalų Ignalinos mieste kompleksinis sutvarkymas </t>
  </si>
  <si>
    <t>Ignalinos rajono savivaldybės administracija</t>
  </si>
  <si>
    <t>Ignalinos  rajono savivaldybė</t>
  </si>
  <si>
    <t xml:space="preserve">07.1.1-CPVA-R-903 </t>
  </si>
  <si>
    <t>2016.08</t>
  </si>
  <si>
    <t>2017.02</t>
  </si>
  <si>
    <t>1.1.1.2.2</t>
  </si>
  <si>
    <t>R099902-310000-1116</t>
  </si>
  <si>
    <t>Visagino savivaldybės administracija</t>
  </si>
  <si>
    <t>Visagino  savivaldybė</t>
  </si>
  <si>
    <t xml:space="preserve">07.1.1-CPVA-V-902 </t>
  </si>
  <si>
    <t>V</t>
  </si>
  <si>
    <t>1.1.1.2.3</t>
  </si>
  <si>
    <t>R099902-300000-1117</t>
  </si>
  <si>
    <t xml:space="preserve">Dauniškio daugiabučių namų kvartalo teritorijos sutvarkymas </t>
  </si>
  <si>
    <t>Utenos rajono savivaldybės administracija</t>
  </si>
  <si>
    <t>Utenos rajono savivaldybė</t>
  </si>
  <si>
    <t>2016.06</t>
  </si>
  <si>
    <t xml:space="preserve">1.1.2 </t>
  </si>
  <si>
    <t>Uždavinys: Kompleksiškai atnaujinti 1-6 tūkst. gyventojų turinčių miestų (išskyrus savivaldybių centrus), miestelių ir kaimų bendruomeninę ir viešąją infrastruktūrą</t>
  </si>
  <si>
    <t>1.1.2.1</t>
  </si>
  <si>
    <t>Priemonė: Kaimo gyvenamųjų vietovių atnaujinimas</t>
  </si>
  <si>
    <t>1.1.2.1.1</t>
  </si>
  <si>
    <t xml:space="preserve"> R099908-293300-1118</t>
  </si>
  <si>
    <t>Didžiasalio kaimo viešųjų erdvių atnaujinimas ir pastato dalies patalpų pritaikymas bendruomenės poreikiams</t>
  </si>
  <si>
    <t>Ignalinos rajono savivaldybė</t>
  </si>
  <si>
    <t xml:space="preserve">08.2.1-CPVA-R-908 </t>
  </si>
  <si>
    <t>2016.09</t>
  </si>
  <si>
    <t xml:space="preserve">1.1.3 </t>
  </si>
  <si>
    <t>Uždavinys: Kompleksiškai atnaujinti mažiau kaip 1 tūkst. gyventojų turinčių miestų, miestelių ir kaimų (iki 1 tūkst. gyv.) viešąją infrastruktūrą (taikant kaimo plėtros politikos priemones)</t>
  </si>
  <si>
    <t xml:space="preserve">1.1.3.1 </t>
  </si>
  <si>
    <t>Priemonė (KPP veiklos sritis): Parama investicijoms į visų rūšių mažos apimties infrastruktūrą</t>
  </si>
  <si>
    <t>1.1.3.2</t>
  </si>
  <si>
    <t>Priemonė (KPP veiklos sritis): Parama investicijoms į kaimo kultūros ir gamtos paveldą, kraštovaizdį</t>
  </si>
  <si>
    <t xml:space="preserve">1.2 </t>
  </si>
  <si>
    <t>Tikslas: Modernios regiono transporto infrastruktūros ir darnaus judumo plėtojimas</t>
  </si>
  <si>
    <t xml:space="preserve">1.2.1 </t>
  </si>
  <si>
    <t>Uždavinys: Kompleksiškai modernizuoti kelių transporto infrastruktūrą</t>
  </si>
  <si>
    <t>1.2.1.1</t>
  </si>
  <si>
    <t>Priemonė:Vietinių kelių vystymas</t>
  </si>
  <si>
    <t>1.2.1.1.1</t>
  </si>
  <si>
    <t>R095511-110000-1201</t>
  </si>
  <si>
    <t>Gatvės Ignalinos miesto rekreacinėje zonoje tarp Gavio ežero ir Turistų gatvės įrengimas</t>
  </si>
  <si>
    <t>Lietuvos Respublikos susisiekimo ministerija</t>
  </si>
  <si>
    <t xml:space="preserve">06.2.1-TID-R-511 </t>
  </si>
  <si>
    <t>2018.12</t>
  </si>
  <si>
    <t xml:space="preserve">1.2.1.1.2 </t>
  </si>
  <si>
    <t>R095511-120000-1202</t>
  </si>
  <si>
    <t>Zarasų gatvės rekonstrukcija Zarasų mieste</t>
  </si>
  <si>
    <t>Zarasų rajono savivaldybės administracija</t>
  </si>
  <si>
    <t>Zarasų  rajono savivaldybė</t>
  </si>
  <si>
    <t>2018.09</t>
  </si>
  <si>
    <t>2019.12</t>
  </si>
  <si>
    <t>1.2.1.1.3</t>
  </si>
  <si>
    <t>R095511-121100-1203</t>
  </si>
  <si>
    <t xml:space="preserve">Susisiekimo sąlygų pagerinimas tarp kuriamų Anykščių miesto traukos centrų bei patogus gyvenamosios aplinkos pasiekiamumo užtikrinimas. </t>
  </si>
  <si>
    <t>2017.09</t>
  </si>
  <si>
    <t>1.2.1.1.4</t>
  </si>
  <si>
    <t>R095511-120000-1204</t>
  </si>
  <si>
    <t>Gyvenamosios aplinkos pasiekiamumo gerinimas Zarasų mieste rekonstruojant K. Donelaičio gatvę</t>
  </si>
  <si>
    <t>1.2.1.1.5</t>
  </si>
  <si>
    <t>R095511-120000-1205</t>
  </si>
  <si>
    <t xml:space="preserve">Molėtų miesto Pastovio g., Siesarties g. ir S. Nėries g. rekonstrukcija </t>
  </si>
  <si>
    <t>2018.05</t>
  </si>
  <si>
    <t>1.2.1.1.6</t>
  </si>
  <si>
    <t>R095511-120000-1206</t>
  </si>
  <si>
    <t xml:space="preserve">Aušros gatvės dalies nuo Gedimino ir Tauragnų gatvių sankryžos iki Žaliosios gatvės Utenoje rekonstrukcija. </t>
  </si>
  <si>
    <t>Utenos  rajono savivaldybė</t>
  </si>
  <si>
    <t>1.2.1.1.7</t>
  </si>
  <si>
    <t>R095511-120000-1207</t>
  </si>
  <si>
    <t>Vietinės reikšmės kelio Visagino-Parko-Sedulinos al. kvartale rekonstravimas</t>
  </si>
  <si>
    <t>Visagino   savivaldybė</t>
  </si>
  <si>
    <t>2018.08</t>
  </si>
  <si>
    <t>1.2.1.1.8</t>
  </si>
  <si>
    <t>R095511-120000-1208</t>
  </si>
  <si>
    <t>Gyvenamosios aplinkos pasiekiamumo gerinimas Zarasų mieste rekonstruojant E. Pliaterytės gatvę</t>
  </si>
  <si>
    <t>1.2.1.1.9</t>
  </si>
  <si>
    <t>R095511-120000-1220</t>
  </si>
  <si>
    <t>Eismo sąlygų pagerinimas ir gyvenamosios aplinkos pasiekiamumo užtikrinimas, rekonstruojant Žvejų gatvę Anykščių mieste</t>
  </si>
  <si>
    <t>2020.03</t>
  </si>
  <si>
    <t xml:space="preserve"> </t>
  </si>
  <si>
    <t>1.2.1.1.12</t>
  </si>
  <si>
    <t>R095511-120000-1223</t>
  </si>
  <si>
    <t>Saugaus eismo priemonių diegimas Molėtų rajono  Giedraičių miestelyje</t>
  </si>
  <si>
    <t xml:space="preserve">1.2.2 </t>
  </si>
  <si>
    <t>Uždavinys: Plėtoti  aplinką tausojančią ir eismo saugą didinančią infrastruktūrą ir priemones bei darnų judumą</t>
  </si>
  <si>
    <t>1.2.2.1</t>
  </si>
  <si>
    <t>Priemonė: Pėsčiųjų ir dviračių takų rekonstrukcija ir plėtra</t>
  </si>
  <si>
    <t xml:space="preserve">04.5.1-TID-R-516 </t>
  </si>
  <si>
    <t>1.2.2.1.3</t>
  </si>
  <si>
    <t>R095516-190000-1210</t>
  </si>
  <si>
    <t>Dviračių ir pėsčiųjų takų tinklo palei Ąžuolų g. iki mokyklų komplekso plėtra didinant atskirų Molėtų miesto teritorijų tarpusavio integraciją</t>
  </si>
  <si>
    <t>2017.10</t>
  </si>
  <si>
    <t>2018.04</t>
  </si>
  <si>
    <t>1.2.2.1.4</t>
  </si>
  <si>
    <t>R095516-190000-1211</t>
  </si>
  <si>
    <t>Dviračių ir pėsčiųjų takų infrastruktūros Utenos mieste plėtra, siekiant pagerinti Pramonės rajono pasiekiamumą.</t>
  </si>
  <si>
    <t xml:space="preserve">1.2.2.1.5 </t>
  </si>
  <si>
    <t>R095516-190000-1212</t>
  </si>
  <si>
    <t xml:space="preserve">Pėsčiųjų ir dviračių takų plėtra Griežto ežero pakrantėje nuo Vytauto gatvės iki Griežto gatvės </t>
  </si>
  <si>
    <t xml:space="preserve">Lietuvos Respublikos susisiekimo ministerija </t>
  </si>
  <si>
    <t>1.2.2.2</t>
  </si>
  <si>
    <t>Priemonė: Darnaus judumo priemonių diegimas</t>
  </si>
  <si>
    <t>1.2.2.2.2</t>
  </si>
  <si>
    <t>R095513-500000-1214</t>
  </si>
  <si>
    <t xml:space="preserve">Visagino miesto darnaus judumo plano parengimas </t>
  </si>
  <si>
    <t xml:space="preserve">04.5.1.-TID-V-513 </t>
  </si>
  <si>
    <t>1.2.2.2.3</t>
  </si>
  <si>
    <t>R095514-190000-1215</t>
  </si>
  <si>
    <t>Darnaus judumo infrastruktūros įrengimas Visagino mieste</t>
  </si>
  <si>
    <t xml:space="preserve">04.5.1.-TID-R-514 </t>
  </si>
  <si>
    <t>1.2.2.2.4</t>
  </si>
  <si>
    <t>R095513-500000-1216</t>
  </si>
  <si>
    <t>Darnaus judumo Utenos mieste plano rengimas</t>
  </si>
  <si>
    <t xml:space="preserve">04.5.1-TID-V-513 </t>
  </si>
  <si>
    <t>1.2.2.2.5</t>
  </si>
  <si>
    <t>1.2.2.3</t>
  </si>
  <si>
    <t>Priemonė: Vietinio susisiekimo viešojo transporto priemonių parko atnaujinimas</t>
  </si>
  <si>
    <t>1.2.2.3.3</t>
  </si>
  <si>
    <t>R095518-100000-1219</t>
  </si>
  <si>
    <t>Utenos rajono vietinio susisiekimo viešojo transporto priemonių parko atnaujinimas</t>
  </si>
  <si>
    <t xml:space="preserve">04.5.1-TID-R-518 </t>
  </si>
  <si>
    <t>2.</t>
  </si>
  <si>
    <t>Prioritetas: Integrali ekonomika</t>
  </si>
  <si>
    <t xml:space="preserve">2.1 </t>
  </si>
  <si>
    <t>Tikslas: Turizmo infrastruktūros, kultūros ir gamtos paveldo plėtra</t>
  </si>
  <si>
    <t xml:space="preserve">2.1.1 </t>
  </si>
  <si>
    <t>Uždavinys: Sutvarkyti ir aktualizuoti kultūros paveldo plėtrą</t>
  </si>
  <si>
    <t>2.1.1.1</t>
  </si>
  <si>
    <t>Priemonė: Aktualizuoti savivaldybių kultūros paveldo objektus</t>
  </si>
  <si>
    <t>2.1.1.1.1</t>
  </si>
  <si>
    <t>R093302-442942-2101</t>
  </si>
  <si>
    <t xml:space="preserve">Kompleksinis Okuličiūtės dvarelio Anykščiuose sutvarkymas ir pritaikymas kultūrinei, meninei veiklai </t>
  </si>
  <si>
    <t>Lietuvos Respublikos kultūros ministerija</t>
  </si>
  <si>
    <t xml:space="preserve">05.4.1-CPVA-R-302 </t>
  </si>
  <si>
    <t>2017.06</t>
  </si>
  <si>
    <t xml:space="preserve">2.1.1.1.2 </t>
  </si>
  <si>
    <t>R093302-440000-2102</t>
  </si>
  <si>
    <t xml:space="preserve">Naujų kultūros paslaugų visuomenės kultūriniams poreikiams tenkinti sukūrimas Utenos meno mokykloje </t>
  </si>
  <si>
    <t xml:space="preserve">Pareiškėjas –Utenos rajono savivaldybės administracija, partneris – Utenos dailės mokykla </t>
  </si>
  <si>
    <t xml:space="preserve">Lietuvos Respublikos kultūros ministerija </t>
  </si>
  <si>
    <t xml:space="preserve">Utenos rajono savivaldybė </t>
  </si>
  <si>
    <t xml:space="preserve">2017.06 </t>
  </si>
  <si>
    <t>2.1.1.1.3</t>
  </si>
  <si>
    <t>R093302-440000-2103</t>
  </si>
  <si>
    <t>Molėtų rajono savivaldybė</t>
  </si>
  <si>
    <t>2.1.1.1.4</t>
  </si>
  <si>
    <t>R093302-442942-2104</t>
  </si>
  <si>
    <t>Valstybės saugomo kultūros paveldo objekto – Antazavės dvaro aktualizavimas</t>
  </si>
  <si>
    <t xml:space="preserve">05.4.1-CPVA-R-302  </t>
  </si>
  <si>
    <t>2.1.2</t>
  </si>
  <si>
    <t>Uždavinys: Plėtoti turizmo išteklių ir paslaugų rinkodarą</t>
  </si>
  <si>
    <t>2.1.2.1</t>
  </si>
  <si>
    <t>Priemonė: Savivaldybes jungiančių turizmo trasų ir turizmo maršrutų informacinės infrastruktūros plėtra</t>
  </si>
  <si>
    <t xml:space="preserve">Lietuvos Respublikos ūkio ministerija </t>
  </si>
  <si>
    <t xml:space="preserve">05.4.1-LVPA-R-821 </t>
  </si>
  <si>
    <t xml:space="preserve">2.1.2.1.2 </t>
  </si>
  <si>
    <t>R098821-420000-2106</t>
  </si>
  <si>
    <t>Informacinės infrastruktūros plėtra Ignalinos, Molėtų ir Utenos rajonuose</t>
  </si>
  <si>
    <t>Ignalinos r. sav.; Molėtų r.sav.; Utenos r. sav.</t>
  </si>
  <si>
    <t>2.2</t>
  </si>
  <si>
    <t>2.2.1</t>
  </si>
  <si>
    <t>Uždavinys: Plėtoti tvarią šilumos energijos, vandens tiekimo, nuotekų šalinimo ir atliekų tvarkymo sistemą</t>
  </si>
  <si>
    <t>2.2.1.1</t>
  </si>
  <si>
    <t>Priemonė: Geriamojo vandens tiekimo ir nuotekų tvarkymo sistemų renovavimas ir plėtra, įmonių valdymo tobulinimas</t>
  </si>
  <si>
    <t>2.2.1.1.1</t>
  </si>
  <si>
    <t>R090014-060700-2201</t>
  </si>
  <si>
    <t xml:space="preserve">Vandens tiekimo ir nuotekų tvarkymo infrastruktūros plėtra Ignalinos rajone </t>
  </si>
  <si>
    <t>UAB „Ignalinos vanduo“</t>
  </si>
  <si>
    <t>Lietuvos Respublikos aplinkos ministerija</t>
  </si>
  <si>
    <t xml:space="preserve">05.3.2-APVA-R-014 </t>
  </si>
  <si>
    <t>2.2.1.1.2</t>
  </si>
  <si>
    <t>R090014-070000-2202</t>
  </si>
  <si>
    <t xml:space="preserve">Vandens tiekimo ir nuotekų tvarkymo infrastruktūros plėtra ir rekonstravimas Zarasų rajono savivaldybėje </t>
  </si>
  <si>
    <t>UAB „Zarasų vandenys“</t>
  </si>
  <si>
    <t>2.2.1.1.3</t>
  </si>
  <si>
    <t>R090014-060000-2203</t>
  </si>
  <si>
    <t xml:space="preserve">Vandens tiekimo ir nuotekų tinklų rekonstravimas Visagine </t>
  </si>
  <si>
    <t>VĮ „Visagino energija“</t>
  </si>
  <si>
    <t>2.2.1.1.4</t>
  </si>
  <si>
    <t>R090014-070600-2204</t>
  </si>
  <si>
    <t>Vandens tiekimo ir nuotekų tvarkymo infrastruktūros plėtra ir rekonstrukcija Anykščių r. sav. Kurklių miestelyje</t>
  </si>
  <si>
    <t xml:space="preserve">UAB ,,Anykščių vandenys“ </t>
  </si>
  <si>
    <t>2.2.1.1.5</t>
  </si>
  <si>
    <t>R090014-070600-2205</t>
  </si>
  <si>
    <t xml:space="preserve"> Vandens tiekimo ir nuotekų tvarkymo infrastruktūros plėtra ir rekonstrukcija Molėtų rajone </t>
  </si>
  <si>
    <t>UAB ,,Molėtų vanduo"</t>
  </si>
  <si>
    <t>2.2.1.1.6</t>
  </si>
  <si>
    <t>R090014-075000-2206</t>
  </si>
  <si>
    <t>Vandens tiekimo ir nuotekų tvarkymo infrastruktūros plėtra Utenos rajone (Jasonių k.)</t>
  </si>
  <si>
    <t>UAB "Utenos vandenys"</t>
  </si>
  <si>
    <t>2.2.1.1.7</t>
  </si>
  <si>
    <t>R090014-060000-2225</t>
  </si>
  <si>
    <t>Vandens tiekimo ir nuotekų tvarkymo infrastruktūros rekonstrukcija ir inventorizacija Ignalinos rajone</t>
  </si>
  <si>
    <t>UAB ,,Ignalinos vanduo"</t>
  </si>
  <si>
    <t>2.2.1.1.8</t>
  </si>
  <si>
    <t>R090014-075000-2226</t>
  </si>
  <si>
    <t>Vandens tiekimo ir nuotekų tvarkymo infrastruktūros plėtra Utenos rajone (Jasonių k. II etapas)</t>
  </si>
  <si>
    <t>2019.03</t>
  </si>
  <si>
    <t>2.2.1.1.9</t>
  </si>
  <si>
    <t>R090014-070000-2227</t>
  </si>
  <si>
    <t>Vandentiekio ir nuotekų tinklų Anykščių aglomeracijoje (sodų bendrija ,,Šaltupys" ir Keblonių k.) statybos darbai.</t>
  </si>
  <si>
    <t>2.2.1.1.10</t>
  </si>
  <si>
    <t>R090014-070600-2228</t>
  </si>
  <si>
    <t>Vandens tiekimo ir nuotekų tvarkymo infrastruktūros plėtra ir rekonstravimas Zarasų rajono savivaldybėje (II etapas)</t>
  </si>
  <si>
    <t>2.2.1.1.11</t>
  </si>
  <si>
    <t>R090014-070600-2229</t>
  </si>
  <si>
    <t>Vandens tiekimo ir nuotekų tvarkymo infrastruktūros plėtra ir rekonstrukcija Molėtų rajone (II etapas)</t>
  </si>
  <si>
    <t>2.2.1.2</t>
  </si>
  <si>
    <t>Priemonė: Paviršinių nuotekų sistemų tvarkymas</t>
  </si>
  <si>
    <t>2.2.1.2.1</t>
  </si>
  <si>
    <t>R090007-080000-2207</t>
  </si>
  <si>
    <t>Paviršinių nuotekų tinklų ir jiems priklausančios infrastruktūros rekonstrukcija ir plėtra Utenos mieste</t>
  </si>
  <si>
    <t>UAB „Utenos komunalininkas“</t>
  </si>
  <si>
    <t>05.1.1-APVA-R-007</t>
  </si>
  <si>
    <t>2.2.1.2.2</t>
  </si>
  <si>
    <t>R090007-080000-2208</t>
  </si>
  <si>
    <t>Inžinerinių paviršinių nuotekų surinkimo ir šalinimo tinklų rekonstravimas Visagino g. atkarpoje nuo Parko iki Vilties g.</t>
  </si>
  <si>
    <t xml:space="preserve">UAB „Visagino būstas“, partneris Visagino savivaldybės administracija </t>
  </si>
  <si>
    <t xml:space="preserve">05.1.1-APVA-R-007 </t>
  </si>
  <si>
    <t>2.2.1.3</t>
  </si>
  <si>
    <t>Priemonė: Komunalinių atliekų tvarkymo infrastruktūros plėtra</t>
  </si>
  <si>
    <t>2.2.1.3.1</t>
  </si>
  <si>
    <t>R090008-050000-2209</t>
  </si>
  <si>
    <t>Komunalinių atliekų tvarkymo infrastruktūros plėtra Visagino savivaldybėje</t>
  </si>
  <si>
    <t xml:space="preserve">05.2.1-APVA-R-008 </t>
  </si>
  <si>
    <t>2.2.1.3.2</t>
  </si>
  <si>
    <t>R090008-050000-2210</t>
  </si>
  <si>
    <t>Konteinerinių aikštelių įrengimas ( rekonstrukcija) Ignalinos r. savivaldybėje ir atliekų surinkimo konteinerių konteinerinėms aikštelėms įsigijimas</t>
  </si>
  <si>
    <t>Ignalinos rajono savivaldybės administracija, partneris – UAB Utenos regiono atliekų tvarkymo centras</t>
  </si>
  <si>
    <t xml:space="preserve">05.2.1-APV-R-008 </t>
  </si>
  <si>
    <t>2.2.1.3.3</t>
  </si>
  <si>
    <t>R090008-050000-2211</t>
  </si>
  <si>
    <t>Komunalinių atliekų tvarkymo infrastruktūros plėtra Anykščių rajono savivaldybėje</t>
  </si>
  <si>
    <t>Anykščių rajono savivaldybės administracija, partneris – UAB Utenos regiono atliekų tvarkymo centras</t>
  </si>
  <si>
    <t>2.2.1.3.4</t>
  </si>
  <si>
    <t>R090008-050000-2212</t>
  </si>
  <si>
    <t>Molėtų rajono komunalinių atliekų tvarkymo infrastruktūros plėtra</t>
  </si>
  <si>
    <t>Molėtų rajono savivaldybės administracija, partneris – UAB Utenos regiono atliekų tvarkymo centras</t>
  </si>
  <si>
    <t>2.2.1.3.5</t>
  </si>
  <si>
    <t>R090008-050000-2213</t>
  </si>
  <si>
    <t>Komunalinių atliekų tvarkymo infrastruktūros plėtra Zarasų rajone</t>
  </si>
  <si>
    <t>Zarasų rajono savivaldybės administracija, partneris – UAB Utenos regiono atliekų tvarkymo centras</t>
  </si>
  <si>
    <t>2.2.1.3.6</t>
  </si>
  <si>
    <t>R090008-050000-2214</t>
  </si>
  <si>
    <t>Komunalinių atliekų tvarkymo infrastruktūros plėtra Utenos rajone</t>
  </si>
  <si>
    <t xml:space="preserve">Lietuvos respublikos aplinkos ministerija </t>
  </si>
  <si>
    <t>2.2.2.1</t>
  </si>
  <si>
    <t>Priemonė: Kraštovaizdžio apsauga</t>
  </si>
  <si>
    <t>2.2.2.1.1</t>
  </si>
  <si>
    <t>R090019-380000-2215</t>
  </si>
  <si>
    <t>Zarasų rajono savivaldybės bendrųjų planų koregavimas</t>
  </si>
  <si>
    <t>05.5.1-APVA-R-019</t>
  </si>
  <si>
    <t>2.2.2.1.2</t>
  </si>
  <si>
    <t>R090019-380000-2216</t>
  </si>
  <si>
    <t>Bešeimininkių apleistų, kraštovaizdį darkančių statinių likvidavimas Molėtų rajono savivaldybėje</t>
  </si>
  <si>
    <t xml:space="preserve">05.5.1-APVA-R-019 </t>
  </si>
  <si>
    <t>2.2.2.1.3</t>
  </si>
  <si>
    <t>R090019-380000-2217</t>
  </si>
  <si>
    <t>Kraštovaizdžio formavimas ir ekologinės būklės gerinimas Zarasų rajone</t>
  </si>
  <si>
    <t>2.2.2.1.4</t>
  </si>
  <si>
    <t>R090019-380000-2218</t>
  </si>
  <si>
    <t>Želdynų teritorijos formavimas ir kraštovaizdžio būklės gerinimas Utenos mieste</t>
  </si>
  <si>
    <t>2.2.2.1.5</t>
  </si>
  <si>
    <t>R090019-380000-2219</t>
  </si>
  <si>
    <t>,,Anykščių rajono kraštovaizdžio estetinio potencialo didinimas likviduojant bešeimininkius  kraštovaizdį darkančius statinius“</t>
  </si>
  <si>
    <t>2.2.2.1.6</t>
  </si>
  <si>
    <t>R090019-380000-2220</t>
  </si>
  <si>
    <t>Kraštovaizdžio formavimas ir ekologinės būklės gerinimas Anykščių rajono savivaldybėje</t>
  </si>
  <si>
    <t>2.2.2.1.7</t>
  </si>
  <si>
    <t>R090019-380000-2221</t>
  </si>
  <si>
    <t>Visagino miesto kraštovaizdžio formavimas, ekologinės būklės gerinimas ir želdynų tvarkymas (kūrimas) gamtinio karkaso teritorijose</t>
  </si>
  <si>
    <t>2.2.2.1.8</t>
  </si>
  <si>
    <t>R090019-380000-2222</t>
  </si>
  <si>
    <t>Utenos rajono kraštovaizdžio estetinio potencialo didinimas likviduojant bešeimininkius apleistus, kraštovaizdį darkančius statinius</t>
  </si>
  <si>
    <t>2.2.2.1.9</t>
  </si>
  <si>
    <t>R090019-380000-2223</t>
  </si>
  <si>
    <t xml:space="preserve">Kraštovaizdžio planavimas, tvarkymas ir būklės gerinimas Molėtų rajone </t>
  </si>
  <si>
    <t>2019.01</t>
  </si>
  <si>
    <t>2.2.2.1.10</t>
  </si>
  <si>
    <t>R090019-380000-2224</t>
  </si>
  <si>
    <t>Kraštovaizdžio formavimas, pažeistų žemių tvarkymas Ignalinos rajone ir bendrųjų planų tikslinimas</t>
  </si>
  <si>
    <t>2020.05</t>
  </si>
  <si>
    <t xml:space="preserve">2.3 </t>
  </si>
  <si>
    <t>Tikslas: Verslo ir investicijų skatinimas bei pramonės potencialo skatinimas</t>
  </si>
  <si>
    <t>2.3.1</t>
  </si>
  <si>
    <t>Uždavinys: Sukurti infrastruktūrą ir palankią aplinką vidaus ir užsienio investuotojams</t>
  </si>
  <si>
    <t>2.3.1.1</t>
  </si>
  <si>
    <t>2.3.1.1.1</t>
  </si>
  <si>
    <t>R098830-360000-2301</t>
  </si>
  <si>
    <t>Investicijos į Visagine kuriamo pramoninio parko (SMART PARK) inžinerinius tinklus ir susisiekimo komunikacijas bei pramoninio parko rinkodarą</t>
  </si>
  <si>
    <t xml:space="preserve"> 01.2.1-LVPA-V-830</t>
  </si>
  <si>
    <t>2.3.2</t>
  </si>
  <si>
    <t>Uždavinys: Skatinti bendruomeninį-socialinį verslą</t>
  </si>
  <si>
    <t>2.3.2.1</t>
  </si>
  <si>
    <t>Priemonė: konkursinė, VVG strategijų įgyvendinimas</t>
  </si>
  <si>
    <t>2.3.3</t>
  </si>
  <si>
    <t>Uždavinys:  Didinti regiono konkurencingumą skatinant tarpregioninį bendradarbiavimą ir partnerystę</t>
  </si>
  <si>
    <t>2.3.3.1</t>
  </si>
  <si>
    <t>Priemonė: Skatinti užimtumą regione</t>
  </si>
  <si>
    <t>2.3.3.1.1</t>
  </si>
  <si>
    <t>R09B000-510000-2302</t>
  </si>
  <si>
    <r>
      <t xml:space="preserve">Pasaulinio medicininių produktų gamintojo plėtros projektas                    </t>
    </r>
    <r>
      <rPr>
        <i/>
        <sz val="10"/>
        <rFont val="Times New Roman"/>
        <family val="1"/>
        <charset val="186"/>
      </rPr>
      <t xml:space="preserve">     (URPT 2018-06-07 sprendimas Nr.51/7S-31)</t>
    </r>
  </si>
  <si>
    <t>,,INTERSURGICAL" įmonių grupė</t>
  </si>
  <si>
    <t>KT</t>
  </si>
  <si>
    <t>2018.02</t>
  </si>
  <si>
    <t>3.</t>
  </si>
  <si>
    <t>Prioritetas: Gyvenimo kokybės gerinimas</t>
  </si>
  <si>
    <t xml:space="preserve">3.1 </t>
  </si>
  <si>
    <t>Tikslas: Mokymosi visą gyvenimą ir kūrybiškumo skatinimas</t>
  </si>
  <si>
    <t>3.1.1</t>
  </si>
  <si>
    <t>Uždavinys: Gerinti švietimo kokybę, modernizuojant švietimo infrastruktūrą</t>
  </si>
  <si>
    <t>3.1.1.1</t>
  </si>
  <si>
    <t>Priemonė: Ikimokyklinio ir priešmokyklinio ugdymo prieinamumo didinimas</t>
  </si>
  <si>
    <t>3.1.1.1.2</t>
  </si>
  <si>
    <t>R097705-230000-3102</t>
  </si>
  <si>
    <t>Utenos vaikų lopšelio darželio „Šaltinėlis“ vidaus patalpų modernizavimas</t>
  </si>
  <si>
    <t>Lietuvos Respublikos švietimo ir mokslo ministerija</t>
  </si>
  <si>
    <t xml:space="preserve">09.1.3-CPVA-R-705 </t>
  </si>
  <si>
    <t>3.1.1.2</t>
  </si>
  <si>
    <t>Priemonė:  Mokyklų tinklo efektyvumo didinimas</t>
  </si>
  <si>
    <t>3.1.1.2.1</t>
  </si>
  <si>
    <t>R097724-220000-3103</t>
  </si>
  <si>
    <t xml:space="preserve">Anykščių miesto A.Vienuolio progimnazijos modernizavimas (vidaus erdvių remontas ir aprūpinimas įranga) </t>
  </si>
  <si>
    <t xml:space="preserve">09.1.3-CPVA-R-724  </t>
  </si>
  <si>
    <t>3.1.1.2.2</t>
  </si>
  <si>
    <t>R097724-220000-3104</t>
  </si>
  <si>
    <t xml:space="preserve">„Kūrybiškumą skatinančių edukacinių erdvių kūrimas Molėtų gimnazijos vidaus patalpose“ </t>
  </si>
  <si>
    <t>2018.01</t>
  </si>
  <si>
    <t>3.1.1.2.3</t>
  </si>
  <si>
    <t>R097724-220000-3105</t>
  </si>
  <si>
    <t xml:space="preserve">„Edukacinių erdvių kūrimas Ignalinos Česlovo Kudabos progimnazijoje“ </t>
  </si>
  <si>
    <t>3.1.2</t>
  </si>
  <si>
    <t>Uždavinys: Plėtoti neformalaus ugdymosi galimybes</t>
  </si>
  <si>
    <t>\</t>
  </si>
  <si>
    <t>3.1.2.1</t>
  </si>
  <si>
    <t>Priemonė: Neformaliojo švietimo infrastruktūros tobulinimas</t>
  </si>
  <si>
    <t>3.1.2.1.1</t>
  </si>
  <si>
    <t>R097725-240000-3106</t>
  </si>
  <si>
    <t xml:space="preserve">Vaikų ir jaunimo neformalaus ugdymosi galimybių plėtra Anykščių kūno kultūros ir sporto centrui priklausančiuose A. Vienuolio progimnazijos patalpose </t>
  </si>
  <si>
    <t xml:space="preserve">09.13.CPVA-R-725 </t>
  </si>
  <si>
    <t xml:space="preserve">3.1.2.1.2 </t>
  </si>
  <si>
    <t>R097725-243200-3107</t>
  </si>
  <si>
    <t>Zarasų sporto centro erdvių atnaujinimas</t>
  </si>
  <si>
    <t xml:space="preserve">Lietuvos Respublikos švietimo ir mokslo ministerija </t>
  </si>
  <si>
    <t xml:space="preserve">3.2 </t>
  </si>
  <si>
    <t>Tikslas: Viešųjų paslaugų prieinamumo didinimas</t>
  </si>
  <si>
    <t>3.2.1</t>
  </si>
  <si>
    <t>Uždavinys: Užtikrinti kokybišką ir prieinamą sveikatos priežiūrą</t>
  </si>
  <si>
    <t>3.2.1.1</t>
  </si>
  <si>
    <t>Priemonė: Pirminės asmens ir visuomenės sveikatos priežiūros veiklos efektyvumo didinimas</t>
  </si>
  <si>
    <t>3.2.1.1.1</t>
  </si>
  <si>
    <t>R096609-270000-3236</t>
  </si>
  <si>
    <t>Anykščių rajono savivaldybės gyventojų sveikatos stiprinimas gerinant pirminės sveikatos priežiūros paslaugų prieinamumą ir kokybę</t>
  </si>
  <si>
    <t>VšĮ Anykščių rajono savivaldybės pirminės sveikatos priežiūros centras</t>
  </si>
  <si>
    <t>Lietuvos Respublikos sveikatos apsaugos ministerija</t>
  </si>
  <si>
    <t>08.1.3-CPVA-R-609</t>
  </si>
  <si>
    <t>3.2.1.1.2</t>
  </si>
  <si>
    <t>R096609-270000-3237</t>
  </si>
  <si>
    <t>Pirminės sveikatos paslaugų gerinimas VšĮ Ignalinos rajono poliklinikoje</t>
  </si>
  <si>
    <t>VšĮ Ignalinos rajono poliklinika</t>
  </si>
  <si>
    <t>3.2.1.1.3</t>
  </si>
  <si>
    <t>R096609-270000-3238</t>
  </si>
  <si>
    <t>UAB „Ignalinos sveikatos centras“ pirminės asmens sveikatos priežiūros paslaugų teikimo efektyvumo didinimas</t>
  </si>
  <si>
    <t>UAB Ignalinos sveikatos centras</t>
  </si>
  <si>
    <t>3.2.1.1.4</t>
  </si>
  <si>
    <t>R096609-270000-3239</t>
  </si>
  <si>
    <t>Molėtų r. pirminės sveikatos priežiūros centro veiklos efektyvumo didinimas</t>
  </si>
  <si>
    <t>Pareiškėjas Molėtų rajono savivaldybės administracija, partneris VšĮ Molėtų rajono pirminės sveikatos priežiūros centras</t>
  </si>
  <si>
    <t>3.2.1.1.5</t>
  </si>
  <si>
    <t>R096609-270000-3240</t>
  </si>
  <si>
    <t>Pirminės asmens sveikatos priežiūros veiklos efektyvumo didinimas Utenos rajone</t>
  </si>
  <si>
    <t>VšĮ Utenos pirminės sveikatos priežiūros centras</t>
  </si>
  <si>
    <t>3.2.1.1.6</t>
  </si>
  <si>
    <t>R096609-270000-3241</t>
  </si>
  <si>
    <t>UAB "Dilina" teikiamų paslaugų efektyvumo didinimas</t>
  </si>
  <si>
    <t>UAB "Dilina"</t>
  </si>
  <si>
    <t>3.2.1.1.7</t>
  </si>
  <si>
    <t>R096609-270000-3242</t>
  </si>
  <si>
    <t>Pirminės asmens sveikatos priežiūros paslaugų kokybės ir prieinamumo gerinimas Zarasų rajono savivaldybėje</t>
  </si>
  <si>
    <t>Zarasų rajono savivaldybės VšĮ Zarasų pirminės sveikatos priežiūros centras</t>
  </si>
  <si>
    <t>Zarasų rajono savivaldybė</t>
  </si>
  <si>
    <t>3.2.1.1.8</t>
  </si>
  <si>
    <t>R096609-270000-3243</t>
  </si>
  <si>
    <t>Pirminės asmens sveikatos priežiūros veiklos efektyvumo didinimas VšĮ Visagino  pirminės sveikatos priežiūros centre</t>
  </si>
  <si>
    <t>VšĮ Visagino pirminės sveikatos priežiūros centras</t>
  </si>
  <si>
    <t xml:space="preserve">Visagino savivaldybė  </t>
  </si>
  <si>
    <t>3.2.1.2</t>
  </si>
  <si>
    <t>Priemonė: Priemonių, gerinančių ambulatorinių sveikatos priežiūros paslaugų prieinamumą tuberkulioze sergantiems asmenims, įgyvendinimas</t>
  </si>
  <si>
    <t>3.2.1.2.1</t>
  </si>
  <si>
    <t>R096615-470000-3201</t>
  </si>
  <si>
    <t>Tuberkuliozės gydymo skatinimas Anykščių rajono
savivaldybėje</t>
  </si>
  <si>
    <t>08.4.2-ESFA-R-615</t>
  </si>
  <si>
    <t>3.2.1.2.2</t>
  </si>
  <si>
    <t>R096615-470000-3202</t>
  </si>
  <si>
    <t>Sergamumo ir mirtingumo mažinimas nuo tuberkuliozės Ignalinos rajone</t>
  </si>
  <si>
    <t>Ignalinos rajono poliklinika</t>
  </si>
  <si>
    <t>3.2.1.2.3</t>
  </si>
  <si>
    <t>R096615-470000-3203</t>
  </si>
  <si>
    <t>Paslaugų prieinamumo priemonių tuberkulioze sergantiems asmenims įgyvendinimas  Molėtų rajone</t>
  </si>
  <si>
    <t>Viešoji įstaiga Molėtų r. pirminės sveikatos priežiūros centras</t>
  </si>
  <si>
    <t>3.2.1.2.4</t>
  </si>
  <si>
    <t>R096615-470000-3204</t>
  </si>
  <si>
    <t>Priemonių, gerinančių ambulatorinių sveikatos priežiūros paslaugų prieinamumą tuberkulioze sergantiems asmenims, įgyvendinimas Utenos rajone</t>
  </si>
  <si>
    <t>3.2.1.2.5</t>
  </si>
  <si>
    <t>R096615-470000-3205</t>
  </si>
  <si>
    <t>Sergamumo ir mirtingumo mažinimas nuo tuberkuliozės Visagino savivaldybėje</t>
  </si>
  <si>
    <t>Visagino savivaldybė</t>
  </si>
  <si>
    <t>3.2.1.2.6</t>
  </si>
  <si>
    <t>R096615-470000-3206</t>
  </si>
  <si>
    <t>Priemonių, gerinančių ambulatorinių sveikatos priežiūros paslaugų prieinamumą tuberkulioze sergantiems asmenims, įgyvendinimas Zarasų rajono savivaldybėje</t>
  </si>
  <si>
    <t>Zarasų rajono savivaldybės viešoji įstaiga Pirminės sveikatos priežiūros centras</t>
  </si>
  <si>
    <t>Zarasų rajono  savivaldybė</t>
  </si>
  <si>
    <t>3.2.2</t>
  </si>
  <si>
    <t>Uždavinys: Skatinti sveiką gyvenseną ir visuomenės sveikatos raštingumą</t>
  </si>
  <si>
    <t>3.2.2.1</t>
  </si>
  <si>
    <t xml:space="preserve">Priemonė: Sveikos gyvensenos skatinimas regioniniu lygiu </t>
  </si>
  <si>
    <t>3.2.2.1.1.</t>
  </si>
  <si>
    <t>R096630-470000-3207</t>
  </si>
  <si>
    <t>Sveikos gyvensenos skatinimas Anykščių rajono savivaldybėje</t>
  </si>
  <si>
    <t>Anykščių rajono savivaldybės visuomenės sveikatos biuras</t>
  </si>
  <si>
    <t>Lietuvos Respublikos sveikatos apsaugos  ministerija</t>
  </si>
  <si>
    <t>08.4.2-ESFA-R-630</t>
  </si>
  <si>
    <t>3.2.2.1.2.</t>
  </si>
  <si>
    <t>R096630-470000-3208</t>
  </si>
  <si>
    <t>Sveikos gyvensenos skatinimas Molėtų rajono savivaldybėje</t>
  </si>
  <si>
    <t>Molėtų rajono savivaldybės adminsitracija, partneris-Utenos rajono savivaldybės visuomenės sveikatos biuras</t>
  </si>
  <si>
    <t>3.2.2.1.3.</t>
  </si>
  <si>
    <t>R096630-470000-3209</t>
  </si>
  <si>
    <t>Sveikos gyvensenos skatinimas Utenos rajone</t>
  </si>
  <si>
    <t>Utenos rajono savivaldybės visuomenės sveikatos biuras</t>
  </si>
  <si>
    <t>3.2.2.1.4.</t>
  </si>
  <si>
    <t>R096630-470000-3210</t>
  </si>
  <si>
    <t>Sveikos gyvensenos skatinimas Zarasų rajono savivaldybėje</t>
  </si>
  <si>
    <t>Ignalinos rajono savivaldybės visuomenės sveikatos biuras, partneris-Zarasų rajono savivaldybės administracija</t>
  </si>
  <si>
    <t>3.2.2.1.5.</t>
  </si>
  <si>
    <t>R096630-470000-32011</t>
  </si>
  <si>
    <t>Sveikos gyvensenos skatinimas Ignalinos rajone</t>
  </si>
  <si>
    <t>Ignalinos rajono savivaldybės visuomenės sveikatos biuras</t>
  </si>
  <si>
    <t>3.2.2.1.6.</t>
  </si>
  <si>
    <t>R096630-470000-3212</t>
  </si>
  <si>
    <t>Vaikų  sveikos  gyvensenos  skatinimas Visagino savivaldybėje</t>
  </si>
  <si>
    <t>Visagino savivaldybės administracija, partneris- Rokiškio visuomenės sveikatos biuras</t>
  </si>
  <si>
    <t>3.2.2.1.7.</t>
  </si>
  <si>
    <t>R096630-470000-3236</t>
  </si>
  <si>
    <t>Sveikos gyvensenos skatinimas Ignalinos rajone. II etapas</t>
  </si>
  <si>
    <t>3.2.3</t>
  </si>
  <si>
    <t>Uždavinys: Plėtoti socialinių paslaugų infrastruktūrą ir socialinio būsto fondą bei didinti jų prieinamumą</t>
  </si>
  <si>
    <t>3.2.3.1</t>
  </si>
  <si>
    <t>Priemonė: Socialinių paslaugų infrastruktūros plėtra</t>
  </si>
  <si>
    <t>3.2.3.1.1</t>
  </si>
  <si>
    <t>R094407-270000-3213</t>
  </si>
  <si>
    <t>Anykščių rajono Svėdasų senelių globos namų modernizavimas</t>
  </si>
  <si>
    <t>Lietuvos Respublikos socialinės apsaugos ir darbo ministerija</t>
  </si>
  <si>
    <t xml:space="preserve">08.1.2-CPVA-R-407 
</t>
  </si>
  <si>
    <t>3.2.3.1.2</t>
  </si>
  <si>
    <t>R094407-270000-3214</t>
  </si>
  <si>
    <t>Utenos rajono savivaldybės Leliūnų socialinės globos namų modernizavimas</t>
  </si>
  <si>
    <t>Utenos rajono savivaldybės Leliūnų socialinės globos namai</t>
  </si>
  <si>
    <t>3.2.3.1.3</t>
  </si>
  <si>
    <t>R094407-270000-3215</t>
  </si>
  <si>
    <t>Zarasų rajono socialinių paslaugų centro nakvynės namų modernizavimas ir plėtra</t>
  </si>
  <si>
    <t>Zarasų rajono socialinių paslaugų centras</t>
  </si>
  <si>
    <t>3.2.3.1.4</t>
  </si>
  <si>
    <t>R094407-270000-3216</t>
  </si>
  <si>
    <t>Apleisto (nenaudojamo) buvusio visuomeninio pastato konversija ir pritaikymas savarankiško gyvenimo namų Visagine įkūrimas</t>
  </si>
  <si>
    <t>3.2.3.2</t>
  </si>
  <si>
    <t>Priemonė: Socialinio būsto fondo plėtra</t>
  </si>
  <si>
    <t>3.2.3.2.1</t>
  </si>
  <si>
    <t>R094408-252600-3217</t>
  </si>
  <si>
    <t>Socialinio būsto fondo plėtra Ignalinos rajono savivaldybėje</t>
  </si>
  <si>
    <t xml:space="preserve">08.1.1-CPVA·R-408 </t>
  </si>
  <si>
    <t>3.2.3.2.2</t>
  </si>
  <si>
    <t>R094408-250000-3218</t>
  </si>
  <si>
    <t>Bendrabučio tipo pastato, esančio Visagine,  Kosmoso 28, patalpų pritaikymas socialinio būsto įrengimui</t>
  </si>
  <si>
    <t>3.2.3.2.3</t>
  </si>
  <si>
    <t>R094408-250000-3219</t>
  </si>
  <si>
    <t>Socialinio būsto fondo plėtra Anykščių rajono savivaldybėje</t>
  </si>
  <si>
    <t>3.2.3.2.4</t>
  </si>
  <si>
    <t>R094408-262500-3220</t>
  </si>
  <si>
    <t>Socialinio būsto fondo plėtra Molėtų rajono savivaldybėje</t>
  </si>
  <si>
    <t>3.2.3.2.5</t>
  </si>
  <si>
    <t>R094408-260000-3221</t>
  </si>
  <si>
    <t>Socialinio būsto fondo plėtra Zarasų rajono savivaldybėje</t>
  </si>
  <si>
    <t>3.2.3.2.6</t>
  </si>
  <si>
    <t>R094408-260000-3222</t>
  </si>
  <si>
    <t>Socialinio būsto fondo plėtra Utenos rajono savivaldybėje</t>
  </si>
  <si>
    <t>3.2.4</t>
  </si>
  <si>
    <t>Uždavinys: Plėtoti kultūros paslaugas ir infrastruktūrą</t>
  </si>
  <si>
    <t>3.2.4.1</t>
  </si>
  <si>
    <t>Priemonė: Modernizuoti savivaldybių kultūros infrastuktūrą</t>
  </si>
  <si>
    <t>3.2.4.1.1</t>
  </si>
  <si>
    <t>R093305-330000-3223</t>
  </si>
  <si>
    <t xml:space="preserve">Ignalinos rajono savivaldybės viešosios bibliotekos infrastruktūros pritaikymas vietos bendruomenės poreikiams </t>
  </si>
  <si>
    <t xml:space="preserve">07.1.1-CPVA-R-305  </t>
  </si>
  <si>
    <t>3.2.4.1.2</t>
  </si>
  <si>
    <t>R093305-334300-3224</t>
  </si>
  <si>
    <t>Renginių infrastruktūros atnaujinimas Zarasų miesto Didžiojoje saloje</t>
  </si>
  <si>
    <t>Zarasų rajono savivaldybės administracija, partneris- Zarasų rajono savivaldybės kultūros centras</t>
  </si>
  <si>
    <t>3.2.4.1.3</t>
  </si>
  <si>
    <t>R093305-330000-3225</t>
  </si>
  <si>
    <t>Molėtų miesto laisvalaikio ir pramogų infrastruktūros atnaujinimas ir plėtra Labanoro g. 1b, Molėtai</t>
  </si>
  <si>
    <t>3.2.4.1.4</t>
  </si>
  <si>
    <t>R093305-330000-3226</t>
  </si>
  <si>
    <t>Buvusios Sedulinos mokyklos pastato pritaikymas Visagino kultūros centro ir bendruomenės reikmėms, įrengiant Kultūros, turizmo ir kūrybinio verslo miestą po vienu stogu.</t>
  </si>
  <si>
    <t>Visagino kultūros centras</t>
  </si>
  <si>
    <t>3.2.4.1.5</t>
  </si>
  <si>
    <t>R093305-330000-3227</t>
  </si>
  <si>
    <t>Lietuvos etnokosmologijos muziejaus paslaugų plėtros baigiamasis etapas</t>
  </si>
  <si>
    <t>BĮ Lietuvos Etnokosmologijos muziejus</t>
  </si>
  <si>
    <t>Molėtų raj. savivaldybė</t>
  </si>
  <si>
    <t>3.2.4.1.6</t>
  </si>
  <si>
    <t>R093305-330000-3228</t>
  </si>
  <si>
    <t>Utenos A. ir M. Miškinių viešosios bibliotekos modernizavimas</t>
  </si>
  <si>
    <t>Utenos A. ir M. Miškinių viešoji biblioteka</t>
  </si>
  <si>
    <t>07.1.1-CPVA-R-305</t>
  </si>
  <si>
    <t>3.2.5</t>
  </si>
  <si>
    <t>Uždavinys: Gerinti viešąjį valdymą</t>
  </si>
  <si>
    <t>3.2.5.1</t>
  </si>
  <si>
    <t>Priemonė: Paslaugų ir asmenų aptarnavimo kokybės gerinimas savivaldybėse</t>
  </si>
  <si>
    <t>3.2.5.1.1</t>
  </si>
  <si>
    <t>R099920-490000-3229</t>
  </si>
  <si>
    <t>Paslaugų ir asmenų aptarnavimo kokybės gerinimas Visagino  savivaldybėje</t>
  </si>
  <si>
    <t>Visagino  rajono savivaldybė</t>
  </si>
  <si>
    <t>10.1.3-ESFA-R-920</t>
  </si>
  <si>
    <t>3.2.5.1.2</t>
  </si>
  <si>
    <t>R099920-490000-3230</t>
  </si>
  <si>
    <t>Paslaugų ir asmenų aptarnavimo kokybės gerinimas Molėtų rajono savivaldybėje</t>
  </si>
  <si>
    <t xml:space="preserve"> 3.2.5.1.3</t>
  </si>
  <si>
    <t>R099920-490000-3231</t>
  </si>
  <si>
    <t>Paslaugų ir asmenų aptarnavimo kokybės gerinimas Zarasų rajono savivaldybėje</t>
  </si>
  <si>
    <t>3.2.5.1.4</t>
  </si>
  <si>
    <t>R099920-490000-3232</t>
  </si>
  <si>
    <t>Paslaugų ir asmenų aptarnavimo kokybės gerinimas Utenos rajono savivaldybėje, I etapas</t>
  </si>
  <si>
    <t>VšĮ "Utenos verslo informacijos centras"</t>
  </si>
  <si>
    <t xml:space="preserve">10.1.3-ESFA-R-920 </t>
  </si>
  <si>
    <t xml:space="preserve"> 3.2.5.1.5</t>
  </si>
  <si>
    <t>R099920-490000-3233</t>
  </si>
  <si>
    <t>Paslaugų ir asmenų aptarnavimo kokybės gerinimas Anykščių savivaldybėje</t>
  </si>
  <si>
    <t>Anykščių miestas</t>
  </si>
  <si>
    <t xml:space="preserve"> 3.2.5.1.6</t>
  </si>
  <si>
    <t>R099920-490000-3234</t>
  </si>
  <si>
    <t>Paslaugų ir asmenų aptarnavimo kokybės gerinimas Ignalinos rajono savivaldybėje</t>
  </si>
  <si>
    <t>P.B.238</t>
  </si>
  <si>
    <t xml:space="preserve">Sukurtos arba atnaujintos atviros erdvės miestų vietovėse, m2 </t>
  </si>
  <si>
    <t>P.B.239</t>
  </si>
  <si>
    <t xml:space="preserve">Pastatyti arba atnaujinti viešieji arba komerciniai pastatai miestų vietovėse, m2 </t>
  </si>
  <si>
    <t>P.B.209</t>
  </si>
  <si>
    <t>P.B.214</t>
  </si>
  <si>
    <t>Sukurtos arba atnaujintos atviros erdvės miestų vietovėse, m2</t>
  </si>
  <si>
    <t>P.N.028</t>
  </si>
  <si>
    <t>P.N.050</t>
  </si>
  <si>
    <t>P.N.051</t>
  </si>
  <si>
    <t>P.N.053</t>
  </si>
  <si>
    <t>P.N.054</t>
  </si>
  <si>
    <t>P.N.092</t>
  </si>
  <si>
    <t>P.N.093</t>
  </si>
  <si>
    <t>P.N.507</t>
  </si>
  <si>
    <t>Pastatyti arba atnaujinti viešieji arba komerciniai pastatai miesto vietovėje –m2;</t>
  </si>
  <si>
    <t>P.N.508</t>
  </si>
  <si>
    <t>P.S.364</t>
  </si>
  <si>
    <t>Naujos atviros erdvės vietovėse nuo 1 iki 6 tūkst. gyv. (išskyrus savivaldybių centrus) (kv. m)</t>
  </si>
  <si>
    <t>P.S.365</t>
  </si>
  <si>
    <t>Atnaujinti ir pritaikyti naujai paskirčiai pastatai ir statiniai kaimo vietovėse, kv. m.</t>
  </si>
  <si>
    <t>P.N.817</t>
  </si>
  <si>
    <t>P.S.321</t>
  </si>
  <si>
    <t>P.S.322</t>
  </si>
  <si>
    <t>P.S.323</t>
  </si>
  <si>
    <t>Bendras naujai nutiestų kelių ilgis, km.</t>
  </si>
  <si>
    <t>P.S.325</t>
  </si>
  <si>
    <t>Bendras rekonstruotų arba atnaujintų kelių ilgis, km</t>
  </si>
  <si>
    <t>P.S.342</t>
  </si>
  <si>
    <t>Įdiegtos saugų eismų gerinančios ir aplinkosaugos priemonės, vnt.</t>
  </si>
  <si>
    <t>P.S.328</t>
  </si>
  <si>
    <t>P.S.329</t>
  </si>
  <si>
    <t>P.S.333</t>
  </si>
  <si>
    <t>P.S.335</t>
  </si>
  <si>
    <t>P.S.338</t>
  </si>
  <si>
    <t>Įrengtų naujų dviračių / ir / ar pėsčiųjų takų ir / ar trasų ilgis, km</t>
  </si>
  <si>
    <t>Rekonstruotų dviračių ir / ar pėsčiųjų takų ir / ar trasų ilgis, km</t>
  </si>
  <si>
    <t>R.N.091</t>
  </si>
  <si>
    <t>Parengti darnaus judumo mieste planai, vnt</t>
  </si>
  <si>
    <t>Įgyvendintos darnaus judumo priemonės, vnt</t>
  </si>
  <si>
    <t>P.N.094</t>
  </si>
  <si>
    <t>P.S.303</t>
  </si>
  <si>
    <t>Įsigytos naujos ekologiškos viešojo transporto priemonės (skaičius)</t>
  </si>
  <si>
    <t>Sutvarkyti, įrengti ir pritaikyti lankymui gamtos ir kultūros paveldo objektai ir teritorijos (skaičius)</t>
  </si>
  <si>
    <t xml:space="preserve">Numatomo apsilankymų remiamuose kultūros ir gamtos paveldo objektuose bei turistų traukos vietose skaičiaus padidėjimas </t>
  </si>
  <si>
    <t>Įrengti ženklinimo infrastruktūros objektai</t>
  </si>
  <si>
    <t>Rekonstruotų vandens tiekimo ir nuotekų surinkimo tinklų ilgis (km)</t>
  </si>
  <si>
    <t>Gyventojai, kuriems teikiamos vandens tiekimo paslaugos naujai pastatytais geriamojo vandens tiekimo tinklais (skaičius)</t>
  </si>
  <si>
    <t>Gyventojai, kuriems teikiamos vandenstiekimo paslaugos iš naujai pastatytų ir (arba) rekonstruotų geriamojo vandens gerinimo įrenginių (skaičius)</t>
  </si>
  <si>
    <t>Gyventojai, kuriems teikiamos paslaugos naujai pastatytais nuotekų surinkimo tinklais (GE)</t>
  </si>
  <si>
    <t>Gyventojai, kuriems teikiamos nuotekų valymo paslaugos naujai pastatytais ir (arba) rekonstruotais nuotekų valymo įrenginiais (GE)</t>
  </si>
  <si>
    <t>P.B.218</t>
  </si>
  <si>
    <t>Papildomi gyventojai, kuriems teikiamos pagerintos vandens tiekimo paslaugos</t>
  </si>
  <si>
    <t>P.B.219</t>
  </si>
  <si>
    <t>Papildomi gyventojai, kuriems teikiamos pagerintos nuotekų tvarkymo paslaugos</t>
  </si>
  <si>
    <t>Lietaus nuotėkio plotas, iš kurio surenkamam paviršiniam (lietaus) vandeniui tvarkyti įrengta ir (ar) rekonstruota infrastruktūra, ha</t>
  </si>
  <si>
    <t>Inventorizuota neapskaityto paviršinių nuotekų nuotakyno dalis, proc.</t>
  </si>
  <si>
    <t>Sukurti/pagerinti atskiro komunalinių atliekų surinkimo pajėgumai (tonos/ metai)</t>
  </si>
  <si>
    <t xml:space="preserve">Kraštovaizdžio ir (ar) gamtinio karkaso formavimo aspektais pakeisti ar pakoreguoti savivaldybių ar jų dalių bendrieji planai </t>
  </si>
  <si>
    <t>Likviduoti kraštovaizdį darkantys bešeimininkiai apleisti statiniai ir įrenginiai</t>
  </si>
  <si>
    <t>Teritorijų, kuriose įgyvendintos kraštovaizdžio formavimo priemonės, plotas, ha</t>
  </si>
  <si>
    <t>Išsaugotų, sutvarkytų ar atkurtų įvairaus teritorinio lygmens kraštovaizdžio arealų, skaičius</t>
  </si>
  <si>
    <t>Rekultyvuotos atvirais kasiniais pažeistos žemės</t>
  </si>
  <si>
    <t>Investicijas gavusių viešųjų teritorijų plotas, ha</t>
  </si>
  <si>
    <t>RSP.01</t>
  </si>
  <si>
    <t>Sukurtos darbo vietos, vnt.</t>
  </si>
  <si>
    <t xml:space="preserve">Projekto tikslui pasiekti suplanuotas viešos Molėtų miesto erdvės ir jos prieigų sutvarkymas. Projekto metu bus įrengtas pėsčiųjų takas, „Skate“ parkas, universali vasaros žaidimų aikštelė, su galimybe žiemą įrengti čiuožyklą, automobilių parkavimo vietos, apšvietimas, mažoji architektūra. Teritorija taps universalia atvira daugiafunkcine aikšte, pritaikyta miesto gyventojų poreikiams bei miesto svečiams. Molėtų miesto ir rajono gyventojai bei lankytojai naudosis saugia ir šiuolaikinės visuomenės poreikius atitinkančia gyvenamąja aplinka, pagerės miesto estetinis vaizdas. Tokiu būdu tikimasi sukurti palankias sąlygas paslaugų sektoriui plėstis, sudaryti palankesnę investicinę aplinką, tuo prisidedant prie Molėtų miesto bei viso regiono gyventojų sukuriamos gyvenimo gerovės didinimo. </t>
  </si>
  <si>
    <t xml:space="preserve"> Projektu siekiama Molėtų mieste pagerinti bendruomeninę aktyvaus laisvalaikio infrastruktūrą, sutvarkant teritoriją ir pritaikant ją bendruomenės reikmėms dešinėje bei kairėje Pastovėlio ežero kranto pusėje. Įgyvendinant projektą, bus vykdomi šie infrastruktūros įrengimo darbai: pėsčiųjų ir dviračių takų įrengimas, aikštelės aktyviam poilsiui su fontanų „arkada“ tarp Inturkės g. ir Jaunimo g. įrengimas, Jaunimo gatvės tilto remontas, prieigų prie vandens sutvarkymas ir įrengimas, pėsčiųjų tilto rekonstrukcija, Pavasarininkų kalno ir jo prieigų sutvarkymas, bus įrengiama vaikų žaidimų aikštelė, aktyvaus poilsio zona krante ir ant vandens lengvų konstrukcijų terasa, automobilių parkavimo vietos pagal M. Apeikytės gatvę, aikštelė su stacionariais sporto ir žaidimų įrenginiais, liepto įrengimas, poilsio vietų su mažosios architektūros elementais įrengimas, apšvietimo įrengimas, vaizdo stebėjimo kamerų įrengimas, pakrančių sutvarkymas ir teritorijos apželdinimas. Įrengus aktyvaus laisvalaikio infrastruktūrą, Molėtų miesto ir rajono gyventojai bei lankytojai naudosis saugia ir šiuolaikinės visuomenės poreikius atitinkančia gyvenamąja aplinka, pagerės miesto estetinis vaizdas. Tokiu būdu tikimasi sukurti palankias sąlygas paslaugų sektoriui plėstis, tuo prisidedant prie Molėtų miesto bei viso regiono gyventojų sukuriamos gyvenimo gerovės didinimo.
</t>
  </si>
  <si>
    <t xml:space="preserve">Siekiant pagerinti Anykščių rajono savivaldybės vietos gyventojų gyvenimo kokybę, gyvenamosios aplinkos patrauklumą, modernizuoti bei plėsti sveikatinimo ir aktyvaus laisvalaikio infrastruktūrą bei prisidėti prie palankių sąlygų paslaugų sektoriui skatinimo, inicijuojamas projektas, kurio metu planuojama sutvarkyti: teritoriją prie baseino „Bangenis“ atnaujinant pėsčiųjų takus, apšvietimą, įrengiant vaikų žaidimo aikštelę; A. Vienuolio progimnazijos esančią sporto aikštelę, rekonstruojant ją į daugiafunkcinę (krepšinio, mažojo futbolo, tinklinio, teniso) aikštelę; sutvarkyti miesto parke aktyviam poilsiui ir sveikatingumui numatytą teritoriją, atnaujinant riedučių ir riedlenčių sportui naudojamą rampų aikštelę, sutvarkant šalia esančią krepšinio aikštelę, naujai įrengiant specialios konstrukcijos dviračių, riedučių ir riedlenčių trasą bei universalią daugiafunkcinę vaikų žaidimų aikštelę. Tikimasi, kad sutvarkius planuojamas teritorijas Anykščių miesto ir rajono gyventojams bus sudarytos tinkamos sąlygos naudotis tvarkingomis bei saugiomis šiuolaikiškai įrengtomis viešosiomis erdvėmis, sudarytos tinkamos sąlygos aktyviau praleisti laisvalaikį, pagerės miesto estetinis vaizdas bei atitinkamai bus sudarytos sąlygos vystytis paslaugų sektoriui (pvz. laisvalaikio inventoriaus nuoma, smulkios prekybos, maitinimo, apgyvendinimo ir kitų paslaugų infrastruktūra), sukurta palankesnė investicinė aplinka, skatinamas ekonominis miesto vystymasis. </t>
  </si>
  <si>
    <t xml:space="preserve">Pagrindinė problema, dėl kurios inicijuojamas projektas – nepakankamai išvystyta viešoji laisvalaikio ir poilsio infrastruktūra bei nepalankios sąlygos paslaugų sektoriaus plėtrai Anykščių mieste. Projekto lėšomis planuojama atnaujinti Anykščių miesto viešąsias erdves dešinėje Šventosios upės pakrantėje, siekiant kurti naujus miesto traukos centrus, stiprinti esamus ir gerinti sąlygas investicijų pritraukimui. Projekto metu bus įrengta miesto apžvalgos aikštelės A. Vienuolio g. (priešais prekybos centrą „Bikuva“, A. Vienuolio g. 32) su parkavimo infrastruktūra bei pėsčiųjų-dviračių nusileidimo taku į Žvejų g, bus įrengtas pėsčiųjų-dviračių takas Šventosios upės dešiniajame krante tarp Būgos ir Birutės gatvių tilto bei „Bangelės" tilto (ties Šventosios upės užtvanka). Bus įrengtos vaizdo stebėjimo kameros bei apšvietimas. Tikimasi, kad įgyvendinus projektą, modernizuota Anykščių miesto viešoji infrastruktūrą bei sukurtas naujas Anykščių miesto traukos centras dešiniajame Šventosios upės krante sąlygos bendruomenės pasitenkinimą gyvenamąja aplinka, prisidės prie geresnių sąlygų verslo plėtojimui, investicijų pritraukimui, pagerės gyventojų gyvenimo kokybė, tokiu būdu bus skatinama socialinė ir ekonominė plėtra. </t>
  </si>
  <si>
    <t xml:space="preserve">Siekiant sudaryti geresnes sąlygas bei prisidėti prie gyvenimo kokybės gerinimo, projekto metu bus atnaujintas Pauliaus Širvio progimnazijos sporto aikštynas, t. y. bus įrengta laisvalaikio, bendruomenės užimtumą ir fizinį aktyvumą skatinanti infrastruktūra. Įgyvendinus projektą visi Zarasų miesto gyventojai turės patrauklią vietą kokybiškai ir tikslingai praleisti savo laisvalaikį. Tikimasi, kad laisvalaikio ir poilsio zonų įrengimas sukurs naują miesto traukos centrą, sudarys sąlygas gyventojų užimtumui didėti tikslinėse teritorijose, skatins socialinę plėtrą, o vietinė bendruomenė taps aktyvesnė, socialiai atviresnė. </t>
  </si>
  <si>
    <t xml:space="preserve">Pagrindinė problema, kuriai spręsti yra inicijuotas šis projektas yra pilnai nepritaikyta, neišnaudota ir neefektyviai naudojama viešiesiems poreikiams tenkinti, paslaugoms teikti ir renginių organizavimo veiklai vykdyti Zaraso ežero Didžiosios salos teritorija ir infrastruktūra.Tikimasi, kad projekto įgyvendinimas prisidės prie sąlygų sudarymo gyventojų verslumui skatinti, paslaugų sektoriaus plėtrai ir aplinkos kokybės gerinimui, visuomeninių iniciatyvų plėtrai, kultūros, laisvalaikio ir edukacinių renginių bei turiningo poilsio organizavimo plėtrai. Projekto metu bus įgyvendinamos šios veiklos: Zaraso ežero Didžiosios salos teritorijos viešųjų poilsio, laisvalaikio ir pramogų zonų sutvarkymas.Pagal veiklas atliekami šie darbai: esamų pėsčiųjų ir dviračių takų atnaujinimas ir naujų įrengimas; sūpynių parko įrengimas; poilsio ir laisvalaikio zonų įrengimas (dvi vaikų žaidimo aikštelių zonos, stacionarių sporto įrenginių zona, universali pontoninė prieplauka, poilsio vietos su stalais ir suolais, laužavietė; paplūdimio sutvarkymas pritaikant esamą paplūdimį didesniam lankytojų skaičiui, praplečiant maudyklą, įrengiant persirengimo kabinas, aplinkos sutvarkymas, higieninių patalpų įrengimas, stacionarių sporto įrenginių zona); inžinerinių tinklų įrengimas WC įrengimas; vandenpylės įrengimas; stebėjimo sistemos įrengimas; Didžiosios scenos (estrados) ir amfiteatro įrengimas.Įgyvendinus projektą bus sudarytos sąlygos Zarasų miesto gyventojams ir atvykstantiems miesto lankytojams naudotis atnaujintomis viešosiomis erdvėmis Zarasų Didžiojoje saloje. </t>
  </si>
  <si>
    <t xml:space="preserve">Siekiant sudaryti geresnes sąlygas laisvalaikio praleidimui bei prisidėti prie gyvenimo kokybės ir aplinkos gerinimo, projekto metu Zarasų miesto centre bus sutvarkyta gyvenamųjų daugiabučių namų teritorija tarp Sėlių a., Dariaus ir Girėno g., Šiaulių g. bei Savanorių g. bus įrengtos automobilių stovėjimo aikštelės, įrengtos sporto ir vaikų žaidimų aikštelės, sutvarkyti įvažiavimai į kiemus, įrengti pėsčiųjų takai, įrengti lauko apšvietimo tinklai, įrengta mažoji architektūra, želdynai, o taip pat ir P. Širvio gatvėje bus įrengtos dvi vaikų žaidimo aikštelės. Įgyvendinus projektą visi Zarasų miesto gyventojai turės patrauklią vietą kokybiškai ir tikslingai praleisti savo laisvalaikį. Tikimasi, kad laisvalaikio ir poilsio zonų įrengimas sukurs naują miesto traukos centrą, sudarys sąlygas gyventojų užimtumui didėti tikslinėse teritorijose, skatins socialinę, verslo plėtrą, o vietinė bendruomenė taps aktyvesnė, socialiai atviresnė. </t>
  </si>
  <si>
    <t xml:space="preserve">Pagrindinė problema, kuriai spręsti inicijuotas šis projektas, yra nepakankamai pritaikyta ir patraukli Anykščių miesto viešoji infrastruktūra vietos gyventojų bendruomeninės veiklai organizuoti bei verslumui skatinti. Siekiant paskatinti Anykščių miesto ir rajono gyventojų bendruomeninę veiklą bei tinkamai prisidėti prie palankių sąlygų smulkaus ir vidutinio verslo, bendruomeninio ir socialinio verslo sudarymui numatoma kompleksiškai atnaujinti apleistą teritoriją, esančią Vienuolio gatvėje ties autobusų stotimi bei Tilto, Muziejaus ir Gegužės gatvėse, sutvarkyti Tilto gatvėje esančius apleistus nenaudojamus pastatus bei neefektyviai naudojamą Muziejaus gatvėje esantį pastatą.Projekto įgyvendinimo metu numatoma Tilto g. esančius apleistus ir nenaudojamus pastatus bei Muziejaus g. esantį neefektyviai naudojamą pastatą pritaikyti naujoms veikloms. Taip pat numatoma kompleksiškai atnaujinti viešąsias erdves, esančias šalia tvarkomų pastatų Vienuolio gatvėje ties autobusų stotimi, Tilto, Muziejaus ir Gegužės gatvėse, atnaujinant automobilių stovėjimo aikšteles, įrengiant pėsčiųjų-dviračių takus, apšvietimą, mažąją architektūrą, apželdinant teritoriją.Tikimasi, kad įgyvendinus projektą, kokybiškai modernizuota viešoji erdvė ir visuomeninės paskirties infrastruktūra sąlygos bendruomenės pasitenkinimą gyvenamąja aplinka, bus sudarytos galimybės vystyti socialinio ir bendruomeninio verslo bei paslaugų klasterį, pritraukti privačias iniciatyvas. </t>
  </si>
  <si>
    <t xml:space="preserve">Projekto metu ketinama spręsti nepalankios viešosios infrastruktūros gyventojų užimtumui ir verslo plėtrai centrinėje Molėtų miesto dalyje problemą. Projekto metu bus tvarkoma teritorija, kuri apima Molėtų miesto savivaldybės aikštę ir gretimas teritorijas: aikštė prieš Vilniaus g. 44, pastatą, automobilių stovėjimo aikšteles ties Vilniaus g. ir už pastato Vilniaus g. 42, P. Cvirkos g. dalį su parkavimo aikštele ties savivaldybės pastatu ir automobilių stovėjimo aikštelė pastatų Vilniaus g. 46 ir 48 vidiniame kieme. Teritorijoje bus rekonstruojama aikštė su fontanu prieš Vilniaus g.44 pastatą, automobilių stovėjimo aikštelės, šaligatviai ir takai, įrengiamas apšvietimas, mažosios architektūros elementai, suformuojami nauji želdiniai. Projektas siejasi su kitais Molėtų rajono savivaldybės administracijos įgyvendinamais projektais Molėtų mieste, todėl miesto centrinės dalies teritorijos kompleksinis sutvarkymas, taps traukos centru, padidins gyventojų srautus. Tokiu būdu tikimasi sukurti palankias sąlygas paslaugų sektoriui vystytis ir plėstis, efektyviau išnaudojant rekreacinį miesto potencialą, sudaryti palankesnę investicinę aplinką. Nurodytų viešųjų erdvių modernizavimas ne tik pagerins gyvenamąją aplinką, bet sudarys palankią aplinką privačioms bei bendruomeninio verslo iniciatyvoms vystytis bei plėstis esamoms. </t>
  </si>
  <si>
    <t xml:space="preserve"> Projekto metu ketinama sutvarkyti Molėtų miesto J. Janonio g. gyvenamojo kvartalo infrastruktūra, kuri šiuo metu yra nusidėvėjusi. Suplanuota įrengti infiltracijos šulinius paviršinio vandens surinkimui bei pašalinimui, atnaujinti daugiabučių gyvenamųjų namų kvartalo privažiavimus, įrengti šaligatvius, pėsčiųjų takus, automobilių stovėjimo aikšteles, vaikų žaidimo aikštelę, šalia sukurti poilsio vietas su suoliukais, įrengti šviestuvus, apželdinti teritoriją. Atlikus numatytą teritorijos infrastruktūros sutvarkymą, bus sukurta patraukli ir saugi miesto erdvė esamiems ir potencialiems gyventojams bei miesto svečiams.
</t>
  </si>
  <si>
    <t xml:space="preserve">Projekto metu bus tvarkoma teritorija, kuri apima Molėtų miesto Amatų g. teritoriją prie daugiabučių namų Nr. 6, 8, 10, 10a, 14a, 12: bus tvarkomi kiemai, privažiavimai, automobilių stovėjimo aikštelės, šaligatvių, lauko apšvietimo sistema, įrengiama krepšinio aikštelė, mažosios architektūros elementai, suformuojami nauji želdiniai. Bus atliktas lauko turgavietės statinių ir laiptų į turgavietę remontas, dangos rekonstrukcija. Projektas siejasi su kitais Molėtų rajono savivaldybės administracijos įgyvendinamais projektais Molėtų mieste, todėl Amatų g. kvartalo daugiabučių teritorija ir turgavietė taps traukos centru, padidins gyventojų srautus. Tokiu būdu bus pagerinta gyventojų aplinka bei tikimasi sukurti palankias sąlygas paslaugų sektoriui vystytis ir plėstis, sudaryti palankesnę investicinę aplinką. </t>
  </si>
  <si>
    <t xml:space="preserve">Projekto tikslas - skatinti Zarasų miesto socialinę ir ekonominę plėtrą gerinant viešosios infrastruktūros būklę bei kuriant palankias sąlygas paslaugų sektoriui plėtoti. Problema, kuriai spręsti inicijuojamas projektas - nepakankamai pritaikyta ir patraukli Zarasų miesto viešoji infrastruktūra Zarasaičio ežero teritorijoje, susisiekimo ar verslo paslaugų sektoriui plėtoti, verslumui skatinti. Įgyvendinus projektą, bus sutvarkyta viešoji erdvė prie Zarasaičio ežero: įrengti pėsčiųjų - dviračių takai, automobilių stovėjimo aikštelė, tinklinio aikštelė ir aktyvaus poilsio infrastruktūra (vaikų žaidimo aikštelė, sporto įrenginiai, piknikų zonos). Kompleksinis šios teritorijos sutvarkymas išplės poilsio praleidimo galimybes, pagerins gyvenimo ir aplinkos kokybę bei sąlygas plėtoti verslo sektorių. Tiesioginę naudą iš numatomo įgyvendinti investicijų projekto gaus šios tikslinės grupės: Zarasų miesto ir rajono gyventojai bei Zarasų miesto verslo subjektai. </t>
  </si>
  <si>
    <t>n</t>
  </si>
  <si>
    <t xml:space="preserve">Pagrindinė problema, kuriai spręsti inicijuotas projektas – nepatraukli gyventojams bei verslui gyvenamoji aplinka Anykščių miesto Ramybės, Pušyno I bei Pušyno II daugiabučių gyvenamųjų namų kvartaluose. Teritorijoje yra neasfaltuoti žolėje išmindžioti neapšviesti pėsčiųjų takai, nesaugūs naudoti, neatitinkantys keliamų reikalavimų naudojimui pėsčiųjų takai, takų laiptai, duobėtos asfaltbetonio aikštelės su sudėvėta įranga. Taip pat nėra išspręstos lietaus nuvedimo nuo kietųjų dangų, automobilių privažiavimo ir parkavimo problemos, trūksta suoliukų, šiukšliadėžių, dviračių stovų, nėra vaikų žaidimo aikštelių arba jos apleistos, nėra lauko treniruoklių. Projekto tikslas - skatinti Anykščių miesto socialinę ir ekonominę plėtrą gerinant viešosios infrastruktūros būklę bei kuriant palankias sąlygas paslaugų sektoriui plėtoti. Projekto tikslui pasiekti suformuluotas uždavinys ir veikla: 1. Užtikrinti reikiamą infrastruktūrą gyvenamosios aplinkos gerinimui Anykščių miesto Ramybės, Pušyno I bei Pušyno II daugiabučių gyvenamųjų namų kvartalų teritorijoje. 1.1. Anykščių miesto Ramybės, Pušyno I bei Pušyno II daugiabučių gyvenamųjų namų kvartalų infrastruktūros įrengimas ir atnaujinimas. Projekto rezultatai: Gyventojų skaičius, kuriems pagerėjusi gyvenamoji aplinka – 3 569 asm. Sukurtos arba atnaujintos atviros erdvės miestų vietovėse – apie 22 620,5 m2 Įgyvendinus projekto veiklas bus pagerinta gyvenamoji aplinka 3 gyvenamuosiuose kvartaluose. Tikimasi, kad įgyvendintos projekto veiklos padės subalansuoti vietinės migracijos srautus, nes šios teritorijos taps patrauklesnėmis gyventi ir sudarys sąlygas steigtis naujiems verslams. </t>
  </si>
  <si>
    <t>v</t>
  </si>
  <si>
    <t>b</t>
  </si>
  <si>
    <t xml:space="preserve">Projektu siekiama sutvarkyti susisiekimo komunikacijas (atnaujinti įvažiavimų dangą, įrengti paviršinio vandens nuotekų tinklus, pakeisti bordiūrus, įrengti automobilių stovėjimo aikšteles, įrengti pėsčiųjų takus) bei įrengti poilsio vietas su vaikų žaidimo aikštelėmis Ignalinos mieste. Sutvarkius viešąją infrastruktūrą šalia daugiabučių, pagerės gyvenamoji aplinka ir sąlygos verslo plėtrai ir kūrimui bei paslaugų sektoriui vystytis. </t>
  </si>
  <si>
    <t xml:space="preserve">Projekto tikslas – prisidėti prie gyvenamosios aplinkos patrauklumo didinimo Utenos mieste. Projekto uždavinys – pagerinti ir užtikrinti gyvenamosios aplinkos sąlygas Utenos miesto gyventojams Dauniškio daugiabučių gyvenamųjų namų kvartalo teritorijoje. Kvartalo viešosios erdvės yra prastos būklės - nusidėvėjusi inžinerinė infrastruktūra, nuniokotos žaliosios vejos ir erdvės, gyventojų reikmėms nepritaikyti kiemai, apleisti pėsčiųjų takai, nepakankamas vaikų žaidimo aikštelių skaičius, buitinių atliekų surinkimo aikštelių skaičius. Projektu bus sutvarkytos ir atnaujintos Dauniškio daugiabučių namų kvartalo viešosios erdvės, padidės gyvenamosios aplinkos patrauklumas, o tai prisidės prie darbingo amžiaus gyventojų emigracijos mažėjimo, skatins jaunų šeimų atvykimą, įsikūrimą ir verslumą bei sukurs sąlygas pritraukti papildomas verslininkų investicijas. Projekte numatomos įgyvendinti veiklos - kvartalo apšvietimo tinklų įrengimas, lietaus nuotekų tinklų įrengimas, privažiavimų ir automobilių stovėjimo aikštelių sutvarkymas ir įrengimas, pėsčiųjų takų sutvarkymas ir įrengimas, vaikų žaidimų, bendrojo naudojimo sporto ir poilsio aikštelių įrengimas. Projekto įgyvendinimo metu sutvarkyta infrastruktūra Dauniškio mikrorajone sudarys sąlygas naujiems socialinės ir ekonominės plėtros židiniams šioje teritorijoje, skatins gyventojų aktyvumą bei norą patiems prisidėti prie gyvenamosios aplinkos gerinimo ir aktyvesnės daugiabučių namų renovacijos. Papildomai bus pasiekta socialinė nauda: pagerės Utenos miesto įvaizdis, padidės vietos gyventojų poilsio ir rekreacijos galimybės. </t>
  </si>
  <si>
    <t xml:space="preserve">Projekto tikslas – atlikti apleistų teritorijų konversiją, regeneruojant buvusį karinį miestelį ir pritaikant kompleksą inovatyviai pramonei vystyti, taip skatinant naujų darbo vietų kūrimą Visagino savivaldybėje, užtikrinant palankesnes sąlygas verslui įsikurti, didinant investicinį vietovės patrauklumą. Projektas bus įgyvendinamas buvusio karinio miestelio teritorijos sklypo ribose Visagino mieste.Projekto įgyvendinimo metu numatyta išvalyti teritoriją, nugriaunant nereikalingus parko veiklai pastatus ir statinius, kompleksiškai sutvarkant aplink esančią teritoriją ir atlikti vieno pastato konversiją, pritaikant jį pramonės parko veiklai vykdyti. Planuojama, kad įkurtame pramonės parke bus plėtojamas smulkus ir vidutinis verslas, mokslinių tyrimų ir eksperimentinės plėtros projektai. Už projekto įgyvendinimą bus atsakinga Visagino savivaldybės administracija. Tikslinės projekto grupės: verslo subjektai – potencialūs investuotojai ir Visagino savivaldybės ir Ignalinos atominės elektrinės regiono darbingo amžiaus gyventojai. </t>
  </si>
  <si>
    <t>Projektu siekiama Didžiasalyje atnaujinti viešąsias erdves, jas pritaikant renginiams, poilsiui, laisvalaikiui, fizinio aktyvumo didinimui. Įgyvendinant projektą, Didžiasalio kaime bus suremontuotos automobilių stovėjimo aikštelės, privažiavimai prie daugiabučių ir visuomeninių pastatų, sutvarkytos viešosios erdvės, įrengtas gatvių ir pėsčiųjų takų apšvietimas, atnaujinta prekyvietė su stoginėmis, gyventojų užimtumo didinimui bus įrengta universali sporto aikštelė, bėgimo takai, vaikų žaidimo aikštelė, renginių organizavimui bus įrengta scena su stogine.Pastate, esančiame Salos g. 23, Didžiasalyje bus suremontuotos patalpos, kurios bus pritaikytos Didžiasalio bendruomenės poreikiams. Įgyvendinus projektą, bus sudarytos sąlygos įvairioms viešosioms paslaugoms vystytis ir gyventojų užimtumui didinti, esama infrastruktūra taps patraukli bendruomenės veiklai, viešųjų paslaugų sektoriaus kūrimui ir plėtrai, sudarys prielaidas pritraukti investicijų, didinti užimtumą. Sportui skirta infrastruktūra taps patraukli aktyviam laisvalaikio praleidimui, sutvarkytos viešosios erdvės taps patrauklios gyventojų poilsiui ir rekreacijai organizuoti, didinti investicijas, susijusias su laisvalaikio, maitinimo bei susijusių panašių paslaugų teikimu ir organizavimu.</t>
  </si>
  <si>
    <t xml:space="preserve">Projektu siekiama plėtoti susisiekimą Molėtų mieste, diegiant eismo saugos priemones. Molėtų savivaldybė planuoja įdiegti eismo saugos priemones pagerinant eismo saugumą ir aplinkos apsaugą. Projekto metu bus atlikti Molėtų miesto Pastovio, Siesarties ir S. Nėries rekonstrukcijos darbai. Viena pagrindinių problemų – neužtikrintas saugus bei patogus pėsčiųjų judėjimas lygiagrečiai gatvės. Pėstieji juda kelkraščiu ar važiuojamąja dalimi, nes gatvėje nėra įrengta takų. Šiomis gatvėmis judantys pėstieji nėra saugus (ypač daug moksleivių eina į mokyklą). Projekte numatyta: paruošiamieji darbai, pralaidų prailginimo darbai, paviršinio vandens nuvedimo sistemų įrengimas, bordiūrų įrengimas, nuovažų įrengimas, eismo reguliavimo priemonių įrengimas, pėsčiųjų tako įrengimas, gatvės apšvietimo iškėlimas, pėsčiųjų apsauginės tvorelės įrengimas, teritorijos apželdinimas ir sutvarkymas. </t>
  </si>
  <si>
    <t xml:space="preserve">Projekto tikslas – plėtoti susisiekimą vietinės reikšmės keliais, gerinant K. Donelaičio gatvės Zarasų mieste techninius parametrus.Projekto tikslinės grupės yra Zarasų miesto ir Zarasų rajono gyventojai, taip pat miesto lankytojai. Pagrindinis tikslinių grupių poreikis – geras ir saugus susisiekimas. Projektas „Gyvenamosios aplinkos pasiekiamumo gerinimas Zarasų mieste rekonstruojant K. Donelaičio gatvę“ Zarasų miestui reikšmingas, atsižvelgiant į tai, kad vietinės reikšmės kelių transporto infrastruktūros Zarasų mieste išvystymas yra mažas, gatvės neatitinka techninių parametrų, neužtikrinta eismo sauga. Važiuojamoji kelio danga yra prastos būklės, dėl nelygaus kelio yra gadinamos transporto priemonės. Nelygi važiuojamosios dalies danga riboja transporto priemonių važiavimo greitį, todėl yra patiriami papildomi transporto priemonių eksploataciniai kaštai ir kelyje praleisto laiko vertės nuostoliai. Nesutvarkyti ir šaligatviai, gatvės kelkraščiai riboja pėsčiųjų judėjimo galimybes ir saugumą. Įgyvendinant projektą bus vykdoma Zarasų miesto K. Donelaičio gatvės rekonstrukcija (1,236 km), apimanti gatvės dangos ir šaligatvių rekonstrukciją, įrengiant pėsčiųjų taką, ir naujo pėsčiųjų tako įrengimą bei apšvietimo atnaujinimą. Rekonstravus K. Donelaičio gatvę, be minėtų problemų sprendimo, kartu bus didinamas miesto patrauklumas, regionų tarpusavio pasiekiamumas, mažinamas transporto priemonių kelionės metu sugaištas laikas, didinamas miesto gyventojų saugumas ir mobilumas, mažinamas neigiamas poveikis aplinkai bei žmonių sveikatai. Projektą planuojama įgyvendinti 2017-2019 m. </t>
  </si>
  <si>
    <t xml:space="preserve">Projektu numatoma įrengti naują gatvę, kurios ilgis – apie 0,35 km: bus įrengiama gatvės važiuojamoji dalis, šaligatvis, automobilių stovėjimo aikštelė, gatvės apšvietimas, paviršinio vandens surinkimo ir valymo sistema. Gatvė padidins saugumą ir patogumą tiek pėstiesiems, tiek vairuotojams, pritrauks naujas investicijas, pagerins gyventojų prieigą prie esamos ir planuojamos rekreacinės infrastruktūros, taip pat pagerins susisiekimą su gyventojams svarbiomis čia įsikūrusiomis įstaigomis. </t>
  </si>
  <si>
    <t xml:space="preserve"> Didėjantis gyventojų aktyvumas ir sveiko gyvenimo būdo propagavimas augina ir tam būtinos infrastruktūros poreikį. Molėtai yra nedidelis miestas, kuriame gyventojai daugelį vietų gali pasiekti pėsčiomis ar dviračiu. Šios priežastys labiausiai lemia pėsčiųjų ir dviračių takų plėtrą mieste ir rajone. Dviračiai galėtų tapti puikia alternatyva automobiliams, tačiau dviračių takų nepakanka, o ir esami yra labai nesaugūs eismo požiūriu. Projekto metu rekonstruotas, o tam tikrose atkarpose ir naujai įrengtas, pėsčiųjų ir dviračių takas sujungs miesto gyvenamuosius kvartalus su mokyklų kompleksu bei su sporto aikštynais. Tokiu būdu bus užtikrintos saugesnio, greitesnio ir patogesnio susisiekimo galimybės dviratininkams ir pėstiesiems - ypač moksleiviams, keliaujantiems į ugdymo įstaigas.
</t>
  </si>
  <si>
    <t xml:space="preserve">Projekto tikslas – prisidėti gerinant Zarasų miesto gyventojų susisiekimo sąlygas, didinant gyventojų mobilumą ir mažinant aplinkos taršą. Projekto metu numatoma įrengti naują pėsčiųjų - dviračių taką miesto dalyje, kurioje nėra automobilių eismo. Naujai įrengtas takas sujungs Vytauto ir Griežto gatves ir bus bendros dviračių takų infrastruktūros, numatytos dviračių takų infrastruktūros specialiajame plane, dalis. Naujasis takas pagerins Zarasų miesto susisiekimo tinklą, praplės gyventojų mobilumo galimybes renkantis sveikatai naudingesnius judėjimo būdus, tuo pačiu bus prisidedama prie aplinkos taršos mažinimo. </t>
  </si>
  <si>
    <t xml:space="preserve"> Pagrindinė problema yra prasta šaligatvių ir pėsčiųjų takų būklė Utenos mieste, o esami pėsčiųjų-dviračių takai ne visur yra sujungti į vientisą trasą. Projekto įgyvendinimo metu bus rekonstruoti esami pėsčiųjų takai nuo Aušros g. ir Aukštakalnio g. sankryžos iki J. Užpalių g. ir Vaižganto g. sankryžos, įrengiant pėsčiųjų-dviračių takus bei integruojant juos į vientisą trasą. Tikimasi, kad įgyvendinus projektą bus užtikrintos saugesnio, greitesnio ir patogesnio susisiekimo galimybės su Utenos miesto Pramonės rajonu, o gyventojai bei miesto lankytojai aktyviau rinksis bemotores transporto priemones susisiekimo tikslais.
</t>
  </si>
  <si>
    <t xml:space="preserve">Projekto tikslas - parengti darnaus judumo Utenos mieste planą, siekiant užtikrinti geresnę gyvenimo kokybę Utenos rajone bei susisiekimą įvairiomis transporto rūšimis ir pėsčiomis. Darnaus judumo Utenos mieste plane numatoma: viešojo transporto skatinimas, beveriklio transporto integracija, modalinis kelionių pasiskirstymas, eismo sauga ir saugumas, eismo organizavimo tobulinimas ir judumo valdymas, miesto logistika, transporto sistemos visuotinimas ir specialiųjų poreikių turinčių žmonių įtrauktis, alternatyvių degalų ir aplinką mažiau teršiančio transporto skatinimas, intelektinių transporto sistemų diegimo mieste poreikio vertinimas.Parengus Darnaus judumo Utenos mieste planą bus sudarytos prielaidos ateityje sėkmingai įgyvendinti darnaus judumo priemonių diegimo projektus Utenos mieste ir už miesto ribų. Papildomai bus pasiekta socialinė nauda: pagerės Utenos miesto įvaizdis, padidės vietos gyventojų poilsio ir rekreacijos galimybės, išaugs vietos bendruomenių pasitikėjimas ir pasitenkinimas vietos valdžios institucijomis. </t>
  </si>
  <si>
    <t>Visagino darnaus judumo plano rengimas, kuriuo skatinama savivaldybės teritorijoje užtikrinti patogų ir aplinkai draugišką susisiekimą, gerinti eismo saugą bei didinti savivaldybės aplinkos patrauklumą. Planuojamo Darnaus judumo Visagino mieste plano esmė – įvertinti pagrindinius visų Visagino savivaldybės susisiekimo sistemos naudotojų judumo poreikius ir pateikti pasiūlymus, kaip subalansuotai išnaudoti Visagino miesto ir savivaldybės erdvę, esamą susisiekimo komunikacijų infrastruktūrą pritaikant keleiviniam transportui, pėstiesiems ir dviratininkams. Pateikti sprendinius, kaip didinti Visagino miesto aplinkos patrauklumą, gerinti gyvenimo kokybę ir visuomenės sveikatą, didinti eismo saugą ir užtikrinti saugumą bei mažinti oro užterštumą, triukšmą, šiltnamio efektą sukeliančių dujų išmetimą ir energijos vartojimą (įskaitant darnaus judumo variantus iki 2030 m. ir veiksmų planą iki 2020 m., plano temines dalis – viešojo transporto skatinimas, be variklio transporto integracija, modalinis kelionių pasiskirstymas, eismo organizavimo tobulinimas ir judumo valdymas, miesto logistika, transporto sistemos visuotinimas ir specialiųjų poreikių turinčių žmonių įtrauktis, alternatyvių degalų ir aplinką mažiau teršiančio transporto skatinimas, ITS diegimo mieste poreikio vertinimas).Visagino darnaus judumo plano rengimas, kuriuo skatinama savivaldybės teritorijoje užtikrinti patogų ir aplinkai draugišką susisiekimą, gerinti eismo saugą bei didinti savivaldybės aplinkos patrauklumą.</t>
  </si>
  <si>
    <t xml:space="preserve">Projektu sprendžiama problema – mažas gyventojų susidomėjimas kultūros paveldo objektu – Okuličiūtės dvareliu (unikalus objekto kodas 30776), prasta, nusidėvėjusi pastato infrastruktūra, nesutvarkyti inžineriniai tinklai, pastatas nepritaikytas kokybiškų kultūros paslaugų teikimui, neatskleistos vertingosios paveldo savybės. Renginiai pastate vyksta retai, o ne renginių metu kultūros paveldo objektą lankytojai gali apžiūrėti tik iš išorės. Įgyvendinus projektą bus sutvarkytas kultūros paveldo objektas – atlikti kapitalinio remonto ir restauravimo darbai, atskleistos vertingosios objekto savybės ir padidintas lankytojų susidomėjimas kultūros paveldo objektu. Pagal parengtą techninį projektą numatyta atlikti pilną pastato vidaus ir išorės remontą, įrengti inžinerinius tinklus, pritaikant pastatą tinkamam eksploatavimui, sukuriant ekspozicijų, edukacijų, kultūros ir meno veiklai skirtas erdves. Taip pat tvarkomas priestatas, pritaikant jį kavinės veiklai, užtikrintas patekimas į pastatą neįgaliesiems. Bus įsigyta kultūrinei ir meninei veiklai administruoti bei vykdyti būtina įranga ir baldai. Taip pat iš projekto lėšų bus finansuojami sienų tapybos (polichromijos) tyrimo, restauravimo programos parengimo ir tvarkybos (restauravimo-konservavimo) darbai. Planuojama, kad sutvarkytas objektas pritrauks 1400 naujų lankytojų per metus. Sutvarkytame kultūros paveldo objekte planuojama teikti šias paslaugas: rengti istorines ekspozicijas, organizuoti istorines edukacines ir meno terapijos dirbtuves, rengti konferencijas, seminarus, parodas, koncertus, literatūros renginius, ir kitas kultūrines veiklas. </t>
  </si>
  <si>
    <t xml:space="preserve">Projektu sprendžiama problema – nepakankamai aktualizuotas ir įveiklintas kultūros paveldo objektas – Pašto stoties statinių kompleksas, kurį sudaro buvusi ratinė, paštas ir arklidė, nepritaikyta infrastruktūra, neatskleistos vertingosios savybės.Įgyvendinus projektą bus sutvarkytas kultūros paveldo objektas – atlikti paprastojo remonto darbai, atskleistos vertingosios objekto savybės ir padidintas lankytojų susidomėjimas objektu. Bus įsigyti kultūrinei ir meninei veiklai administruoti bei vykdyti būtini baldai. Sutvarkytame kultūros paveldo objekte planuojama įrengti istorijos edukacinę klasę, organizuoti edukacines programas, kūrybines dirbtuves, simpoziumus, plenerus, parodas, ekspozicijas ir kt., užtikrinant objekto prieinamumą, atvirumą visuomenei ir tenkinant įvairių tikslinių grupių kultūrinius poreikius. Taip pat iš projekto lėšų bus įrengiama šviesolaidinio interneto ryšio prieiga. </t>
  </si>
  <si>
    <t xml:space="preserve">Šiuo metu Antazavės dvaro rūmų būklė yra labai prasta ir tai riboja galimybes populiarinti kultūros paveldo objektą bei vykdyti dvaro patrauklumą didinančias kultūrines bei edukacines veiklas. Zarasų rajono savivaldybė per 2007-2014 metų paramos laikotarpį investavo Europos Sąjungos, valstybės biudžeto ir savivaldybės biudžeto lėšas į Antazavės dvaro rūmų išsaugojimą. Šio projekto apimtyje bus sutvarkytas ir aktualizuotas Antazavės dvaro rūmų pirmas aukštas bei įsigyta kultūrinei veiklai vykdyti reikalinga įranga ir baldai. Įgyvendinus projekto veiklas numatoma įrengti daugiafunkcinę, kamerinę, koncertų - parodų salę, muziejaus ekspozicijos erdvę) ir Zarasų rajono savivaldybės viešosios bibliotekos senųjų (retų) spaudinių skyrių. Įrengtose patalpose planuojama organizuoti koncertus, literatūros ir kamerinius vakarus, susitikimus, iškilmingus renginius ir kitus kultūrinius renginius. Atsižvelgiant į tai, Antazavės dvaro rūmai bus aktualizuoti ir pritaikyti kultūrinėms, meninėms, edukacinėms, ekonominėms ir socialinėms reikmėms ir atitinkamai, kultūros paveldo objektas taps krašto traukos centru. Įgyvendinus projektą bus pagerinta krašto kultūrinė, socialinė ir ekonominės situacija ir patenkinti įvairaus amžiaus bei socialinių grupių kultūriniai poreikiai. </t>
  </si>
  <si>
    <t xml:space="preserve">Projektu siekiama sujungti Ignalinos, Molėtų ir Utenos rajono turizmo potencialą, bendradarbiauti įrengiant infoterminalus, kuriuose bus pateikiama informacija turistams apie šių rajonų lankytinas vietas. Molėtų ir Ignalinos rajonų lankytinas vietas jungiančių dviračių trasų atkarpose bus įrengtas ženklinimas, o kelio ženklai Nr. 628 bus įrengiami lankytinų vietų lankomumui ir žinomumui didinti Ignalinos, Molėtų ir Utenos rajonuose, kadangi šiuo metu minėtais ženklais pažymėta tik nedidelė dalis lankytinų vietų. Išplėtus informacinę infrastruktūrą turistams ir lankytojams Ignalinos, Molėtų ir Utenos rajonuose, tikimasi, kad padidės šių rajonų lankomų vietų žinomumas bei padidės lankytojų srautas. </t>
  </si>
  <si>
    <t>Pagrindinės problemos kurioms spręsti yra inicijuotas projektas – dalis Ignalinos raj. gyventojų vis dar neturi galimybės prisijungti prie centralizuotos vandens tiekimo ir nuotekų tvarkymo sistemos ir gauti kokybiškas viešąsias paslaugas, kadangi tinklų infrastruktūra nėra pakankamai išvystyta. Vandenvietėse išgaunamas ir gyventojams tiekiamas požeminis vanduo neatitinka geriamojo vandens kokybės reikalavimų nustatytų Higienos normoje. Dalis esamų tinklų yra susidėvėję ir nebetinkami eksploatuoti.Įgyvendinant projektą numatoma: pastatyti vandens gerinimo įrenginius Dūkšto ir Vidiškės gyvenviečių vandenvietėse ir užtikrinti tinkamą geriamojo vandens kokybę, rekonstruoti/įrengti naujus vandentiekio ir nuotekų tinklus Ignalinos, N. Daugėliškio, Rimšės, Dūkšto, Kaniūkų, Mielagėnų gyvenvietėse ir taip užtikrinti kokybiškų nepertraukiamų vandens tiekimo ir nuotekų tvarkymo paslaugų prieinamumą, pastatyti nuotekų valymo įrenginius Mielagėnų gyvenvietėje ir užtikrinti tinkamą nuotekų tvarkymą.Bendrai projektu siekiama padidinti vandens tiekimo ir nuotekų tvarkymo paslaugų prieinamumą ir sistemos efektyvumą Ignalinos rajono savivaldybėje. Projekto investicijos prisidės prie gyventojų gyvenimo kokybės gerinimo, sveikatos bei aplinkos išsaugojimo. Projekto tikslinės grupės - Ignalinos miesto, Ignalinos rajono N. Daugėliškio, Kaniūkų, Rimšės, Dūkšto, Mielagėnų ir Vidiškių gyventojai.</t>
  </si>
  <si>
    <t>Pagrindinis projekto tikslas – suteikti galimybes Zarasų miesto bei rajono gyventojams prisijungti prie centralizuotos vandens tiekimo ir nuotekų tvarkymo sistemos bei gauti kokybiškas vandens tiekimo ir nuotekų tvarkymo paslaugas Zarasų rajono savivaldybėje.Pagrindinės projekto tikslinės grupės:- Zarasų miesto gyventojai;- Zarasų rajono Magučių ir Dimitriškių kaimų bei Salako miestelio gyventojai.Zarasų mieste prie centralizuoto vandentiekio yra prisijungę apie 92 proc. gyventojų, o prie centralizuotų nuotekų tinklo apie 86 proc. gyventojų. Magučių ir Dimitriškių kaimuose, Salake ne visi gyventojai turi galimybę centralizuotai tvarkyti nuotekas, tad jie naudojasi vietinėmis nuotekų tvarkymo sistemomis – nuotekų kaupimo – išgriebimo talpos arba tvarko kitais būdais. Esami nuotekų valymo įrenginiai yra morališkai ir techniškai pasenę, todėl neišvalo nuotekų iki teisės aktais reikalaujamų normų ir dydžių.Projekto metu bus vykdomos šios veiklos:- Nuotekų tvarkymo infrastruktūros plėtra Magučių kaime;- Nuotekų tiklų plėtra Zarasų aglomeracijos Dimitriškių kaime;- Vandentiekio ir nuotekų tinklų plėtra K. Donelaičio g. ir skg. Aušros gatvės dalyje, Zarasų mieste;- Nuotekų valymo įrenginių rekonstravimas Salako miestelyje.</t>
  </si>
  <si>
    <t>Pagrindinės problemos kurioms spręsti yra inicijuotas projektas: dalis Molėtų rajono Giedraičių miestelio gyventojų neturi galimybės prisijungti prie centralizuotos vandens tiekimo ir nuotekų tvarkymo sistemos ir gauti kokybiškas socialiai būtinas viešąsias paslaugas, kadangi tinklų infrastruktūra nėra pakankamai išvystyta. Dalis esamų vandentiekio ir nuotekų tinklų dėl nusidėvėjimo ir/ar netinkamo diametro yra nesaugūs ir nebetinkami eksploatuoti. Susidėvėję nuotekų valymo įrenginiai neužtikrina tinkamo nuotekų išvalymo Inturkės ir Alantos gyvenvietėse. Įgyvendinant projektą numatoma: nutiesti naujų vandentiekio ir nuotekų tinklų bei rekonstruoti dalį esamų vandentiekio tinklų Giedraičių miestelyje ir tokiu būdu sudaryti galimybę gyventojams prisijungti prie centralizuotos vandens tiekimo ir nuotekų tvarkymo sistemos ir gauti nepertraukiamas kokybiškas viešąsias paslaugas. Rekonstruoti nuotekų valymo įrenginius Inturkės ir Alantos miesteliuose ir taip užtikrinti gyventojams tinkamą nuotekų tvarkymą.Projektu siekiama padidinti vandens tiekimo ir nuotekų tvarkymo paslaugų prieinamumą ir sistemos efektyvumą Molėtų rajono savivaldybėje. Numatomos investicijos prisidės prie gyventojų gyvenimo kokybės gerinimo, sveikatos bei aplinkos išsaugojimo.Projekto tikslinės grupės yra: Molėtų rajono Giedraičių, Inturkės ir Alantos miestelių gyventojai.</t>
  </si>
  <si>
    <t>Investicijų projektu nustatyta problema: kokybiškų vandens tiekimo ir nuotekų tvarkymo paslaugų Anykščių rajone trūkumas dėl esamos infrastruktūros netinkamumo ar jos nebuvimo.Projekto tikslas:„Suteikti galimybes Anykščių rajono gyventojams prisijungti prie centralizuotos vandens tiekimo ir nuotekų tvarkymo sistemos bei gauti kokybiškas vandens tiekimo ir nuotekų tvarkymo paslaugas Anykščių rajono savivaldybėje“.Pagrindinė projekto tikslinė grupė: Anykščių rajono Kurklių miestelio gyventojai.Projekto tikslui pasiekti numatomi šie uždaviniai:Nr. 1: teikiamų paslaugų kokybės ir prieinamumo didinimas nutiesiant vandens tiekimo ir nuotekų tvarkymo tinklus Anykščių rajono Kurklių miestelyje; Nr. 2: teikiamų paslaugų kokybės ir prieinamumo didinimas rekonstruojant vandentiekio tinklus ir nuotekų tvarkymo įrenginius Anykščių rajono Kurklių miestelyje.Projekto metu bus vykdomos šios veiklos: Naujų vandens tiekimo ir nuotekų tinklų tiesimas Kurklių miestelyje; Nuotekų valymo įrenginių rekonstrukcija Kurklių miestelyje; Vandens tiekimo tinklų rekonstrukcija Kurklių miestelyje. Siekiami projekto rezultatai:Prie vandentiekio tinklų prijungtų gyventojų skaičius – 328;Prie nuotekų tinklų prijungtų gyventojų skaičius – 273;Prie nuotekų valymo įrenginių prijungtų gyventojų skaičius – 350;Naujai nutiestų vandentiekio tinklų ilgis, km – 4,955;Naujai nutiestų nuotekų tinklų ilgis, km – 6,249;Rekonstruotų vandentiekio tinklų ilgis, km – 0,31.</t>
  </si>
  <si>
    <t>VĮ "Visagino enerija" inicijuojamo projekto "Geriamojo vandens tiekimo tinklų rekonstrukcija Visagino savivaldybėje" tikslas - padidinti Visagino savivaldybės geriamojo vandens tiekimo paslaugų prieinamumą, sistemos efektyvumą ir patikimumą. Šiam tikslui, projekto apimtyje numatoma Visagino mieste ir užmiestyje rekonstruoti 19,58 km kritiškiausios būklės vandens tiekimo tinklų Visagino mieste ir užmiestyje. Rekonstrukcijos darbus numatoma vykdyti trimis etapais/veiklomis: 2016 m. (darbai jau vykdomi), numatyta rekonstruoti apie 4,13 km, 2017 m. numatyta rekonstruoti apie 9,56 km ir 2018 m. numatyta rekonstruoti apie 5,89 km (tikslūs ilgiai bus nustatomi projektavimo metu - rangovui rengiant techninius-darbo projektus atliekant jų parengimui reikalingus topografinius matavimus). Projekto tinkamų finansuoti išlaidų suma sudaro 3.752.037,22 Eur, iš kurių Europos Sąjungos struktūrinių fondų paramos lėšos - 1.717.232,99 Eur (~ 46 proc.) ir pareikėjo (VĮ "Visagino energija" lėšos - 2.034.804,23 Eur. (~ 54 proc.). Įgyvendinus projektą, numatyta pasiekti stebėsenos (produkto) rodiklį P.S. 333 "Rekonstruotų vandens tiekimo ir nuotekų surinkimo tinklų ilgis - apie 19,58 km (tikslus ilgis nustatomas projektuojant).</t>
  </si>
  <si>
    <t>Investicijų projektu nustatyta problema: Kokybiškų vandens tiekimo ir nuotekų tvarkymo paslaugų Utenos rajone trūkumas dėl esamos infrastruktūros netinkamumo ar jos nebuvimo. Problemai spręsti inicijuojamas investicijų projektas, kurio tikslas „Suteikti galimybes Utenos rajono gyventojams prisijungti prie centralizuotos vandens tiekimo ir nuotekų tvarkymo sistemos bei gauti kokybiškas vandens tiekimo ir nuotekų tvarkymo paslaugas Utenos rajone (Jasonių k.)“. Pagrindinės projekto tikslinės grupės: Utenos rajono Jasonių kaimo gyventojai: pagrindinis šios tikslinės grupės poreikis – gauti aukščiausios kokybės vandens tiekimo bei nuotekų tvarkymo paslaugas. Projekto organizacija – UAB „Utenos vandenys“. Esama projekto situacija. Utenos mieste bei rajone vandens tiekimo ir nuotekų tvarkymo tinklus ekspoatuoja UAB „Utenos vandenys“. Didžioji dalis Utenos raj. Jasonių k. gyventojų neturi galimybės prisijungti prie centralizuotos vandens tiekimo (VT) ir nuotekų tvarkymo (NT) sistemos ir gauti viešai teikiamas kokybiškas paslaugas dėl vandentvarkos infrastruktūros nebūvimo. Projekto tikslui pasiekti numatomas šis uždavinys: Nr. 1: teikiamų paslaugų kokybės ir prieinamumo didinimas, nutiesiant vandens tiekimo ir nuotekų tvarkymo tinklus Utenos rajone Jasonių kaime. Projekto metu numatomos vykdyti veiklos: Vandens tiekimo ir nuotekų tvarkymo tinklų tiesimas Utenos rajono Jasonių kaime. Projektu numatomi pasiekti rezultatai: prie nuotekų tinklų prijungtų gyventojų skaičius – 634; prie vandentiekio tinklų prijungtų gyventojų skaičius – 544; naujai nutiestų nuotekų tinklų ilgis, km – apie 12,4; naujai nutiestų vandentiekio tinklų ilgis, km – apie 10,6. Įgyvendinus projektą, bus sukurtos tinkamos vandens tiekimo ir nuotekų tvarkymo sąlygos Utenos rajono gyvenvietės – Jasonių kaimo – gyventojams.</t>
  </si>
  <si>
    <t>Investicijų projektu nustatyta problema: „Kokybiškų vandens tiekimo ir nuotekų tvarkymo paslaugų Anykščių mieste ir rajone trūkumas dėl esamos infrastruktūros nebuvimo“.Projekto tikslas: „Suteikti galimybes Anykščių rajono gyventojams prisijungti prie centralizuotos vandens tiekimo ir nuotekų tvarkymo sistemos bei gauti kokybiškas vandens tiekimo ir nuotekų tvarkymo paslaugas Anykščių rajono savivaldybėje, bei apsaugoti aplinką nuo išleidžiamų nuotekų žalingo poveikio Anykščių rajone“.Pagrindinės projekto tikslinė grupės: Anykščių rajono Keblonių kaimo gyventojai;Anykščių miesto ir rajono gyventojai. Projekto tikslui pasiekti numatomi šia uždaviniai:Nr. 1: teikiamų paslaugų kokybės ir prieinamumo didinimas nutiesiant naujus vandens tiekimo ir nuotekų tvarkymo tinklus Anykščių rajono Keblonių kaime ir sodų bendrijoje „Šaltupys“.;Nr. 2: teikiamų paslaugų kokybės didinimas atliekant vandentiekio ir nuotekų tinklų inventorizaciją Anykščių mieste ir rajone.Projekto metu vykdomos šios veiklos: Naujų vandens tiekimo ir nuotekų tinklų tiesimas Keblonių kaime ir sodų bendrijoje „Šaltupys“;Vandentiekio ir nuotekų tinklų inventorizacija Anykčių mieste ir rajone.Siekiami projekto rezultatai: Prie vandentiekio tinklų prijungtų gyventojų skaičius – 288 ;Prie nuotekų tinklų prijungtų gyventojų skaičius –288;Naujai nutiestų vandentiekio tinklų ilgis Keblonyse – 7,881 km;Naujai nutiestų nuotekų tinklų ilgis Keblonyse – 7,743 km;Inventorizuoti vandentiekio ir nuotekų tinklai Anykščių mieste ir rajone – 41 km ( 25 km vandentiekio tinklų ir 16 km nuotekų tinklų).</t>
  </si>
  <si>
    <t>Ne visi gyventojai turi galimybę naudotis vandens tiekimo ir nuotekų tvarkymo paslaugomis. Projekto tikslas – suteikti galimybes Molėtų miesto gyventojams prisijungti prie centralizuotos vandens tiekimo ir nuotekų tvarkymo sistemos bei gauti kokybiškas vandens tiekimo ir nuotekų tvarkymo paslaugas Molėtų mieste ir rajone. Projektu planuojama nutiesti 1,08 km naujų vandentiekio tinklų, prie kurių planuojama prijungti 32 gyventojus. Taip pat planuojama rekonstruoti 107 m nuotekų tinklų bei nutiesti 2,21 km naujų nuotekų tinklų, prie kurių planuojama prijungti 107 gyventojus. Siekiant pagerinti tinklų eksploatacijos galimybes, planuojama inventorizuoti 124 km esamų vandentiekio ir nuotekų tinklų.</t>
  </si>
  <si>
    <t>Pagrindinis projekto tikslas - Suteikti galimybes Zarasų miesto bei rajono gyventojams prisijungti prie centralizuotos vandens tiekimo ir nuotekų tvarkymo sistemos bei gauti kokybiškas vandens tiekimo ir nuotekų tvarkymo paslaugas Zarasų rajono savivaldybėje, bei apsaugoti aplinką nuo išleidžiamų nuotekų žalingo poveikio Zarasų mieste ir rajone“.Pagrindinės projekto tikslinės grupės: - Zarasų miesto gyventojai: pagrindinis šios tikslinės grupės poreikis – gauti aukščiausios kokybės vandens tiekimo bei nuotekų tvarkymo paslaugas;- Zarasų rajono Suvieko kaimo gyventojai: pagrindinis šios tikslinės grupės poreikis - gauti aukščiausios kokybės nuotekų tvarkymo paslaugas;- Zarasų rajono Dusetos miestelio gyventojai: pagrindinis šios tikslinės grupės poreikis - gauti aukščiausios kokybės nuotekų tvarkymo paslaugas.Projekto metu bus vykdomos šios veiklos:- Naujų vandentiekio tinklų E. Pliaterytės, Statybininkų ir Kauno gatvėse ir nuotekų tinklų E. Pliaterytės, Igno Pašilio gatvėse, Zarasų mieste tiesimas;- Naujų nuotekų tinklų Vienažindžio g., Dusetose tiesimas;- Zarasų rajone Suvieko k. nuotekų valymo įrenginių rekonstrukcija.Siekiami projekto rezultatai: Prie naujų nuotekų tinklų prijungtų (E. Pliaterytės, Igno Pašilio gatvėse, Zarasų mieste – 42;gyventojai, Vienažindžio g., Dusetose – 51 gyventojas) gyventojų skaičius – 93;Prie vandentiekio tinklų prijungtų (E.Pliaterytės, Statybininkų ir Kauno g., Zarasų mieste)gyventojų skaičius – 44;Prie nuotekų valymo įrenginių prijungtų Suvieko k. gyventojų skaičius – 62.</t>
  </si>
  <si>
    <t>Projektu planuojama išspręsti pagrindinę problemą – nepakankama viešai teikiamų vandens tiekimo ir nuotekų tvarkymo paslaugų kokybė ir sistemos efektyvumas bei patikimumas dėl esamos infrastruktūros nusidėvėjimo.Projekto tikslas – padidinti vandens tiekimo ir nuotekų tvarkymo sistemos efektyvumą bei patikimumą ir teikiamų paslaugų kokybę Ignalinos rajone.Projekto įgyvendinimas atneš ir socialinę-ekonominę naudą, t.y. bus sudarytos sąlygos gyvenamosios aplinkos kokybei gerinti – padidėjus vandens tiekimo ir nuotekų tvarkymo paslaugų patikimumai ir kokybei, bus užtikrintas ilgalaikis teigiamas poveikis žmonių sveikatai dėl naudojamo vandens kokybės bei požeminio ir paviršinio vandens taršos nutraukimo, mažės išlaidos aplinkosauginėms priemonėms, sveikatos apsaugai, pagerės rajono įvaizdis ir ekologinė būklė.</t>
  </si>
  <si>
    <t>Projekto tikslas - sumažinti Utenos miesto užtvindymo paviršinėmis nuotekomis riziką ir neigiamą poveikį aplinkai ir ekonomikai.Projekto veiklos:• įrengti paviršinių nuotekų valymo bei apskaitos įrenginius ir paviršinių nuotekų tinklus, reikalingus įrenginiams pajungti prie bendrų baseino tinklų Aukštaisčių g., Pramonės g. ir Vaižganto g. (iš viso 3 valyklos);• įrengti paviršinių nuotekų tinklus Vasaros g. (namai Nr. 41–73), Utenio, Naujoji g. (namai Nr. 21-25), Ąžuolijos g. (namai Nr. 27-31), Ąžuolijos g. (namai Nr. 1-25), Vasaros g. (namai Nr. 15-25), Naujoji g. (namai Nr. 1-17) bei trūkstamus paviršinių nuotekų tinklus Dauniškio daugiabučių gyvenamųjų namų kvartale.• inventorizuoti ir įregistruoti neapskaitytus paviršinių nuotekų tinklus Utenos mieste.Prie projekto tikslinės grupės priskiriami Utenos miesto gyventojai bei verslo subjektai.Teikiama nauda tikslinėms grupėms.Projekto įgyvendinimu suinteresuoti visi miesto gyventojai, kadangi išplėtus paviršinių nuotekų sistemas mažės miesto užtvindymo rizika, pagerės gamtinės aplinkos kokybė, o kartu ir miesto gyvenamosios aplinkos patrauklumas. Taip pat sumažės asfalto dangos ir pamatų išplovimo rizika, o tai didins miesto investicinės aplinkos patrauklumą.Projekto rezultatas.Projektas sudarys galimybes lietaus nuotekas Utenos mieste tvarkyti organizuotai; bus sudarytos prielaidos mažinti miesto užtvindymo paviršinėmis nuotekomis riziką bei gerinama miesto ekonominė aplinka; valant nuotekas bus mažinamas neigiamas poveikis aplinkai, kadangi į gruntą ir/ar paviršinius vandens telkinius pateks valytos paviršinės nuotekos; inventorizavus ir įregistravus nuotakyną, jis pateks į UAB „Utenos komunalininkas“ apskaitomo turto sąrašus, šie nuotakynai taps bendrovės nuosavybė už kurių priežiūra ir tinkamą eksploatavimą ir taps atsakinga bendrovė.</t>
  </si>
  <si>
    <t>Projekto siekiama išspręsti problemą – teritorijos užtvindymas po smarkaus lietaus paviršinėmis nuotekomis Visagino g. ir Parko g. sankryžoje po tiltu ir Veteranų g. (kelio) nuo Parko g. iki Vilties g. Alėjoje tiek pavasarį, tiek rudenį besikaupiančios paviršinės nuotekos trukdo praeiviams, alėjos danga nuo jos poveikio subyrėjo ir kelia pavoju saugiam eismui. Po tiltu vanduo būna, kad pakyla apie 50-60 cm., jos poveikis laikančiųjų konstrukcijų būklei didelis. Kai būna smarki audra, ribojamas autotransporto eismas Veteranų gatvėje (kelyje ir prie parduotuvių esančiuose aikštėse) bei priėjimas prie prekybos centrų Domino ir Bikuva. Mašinoms sunku pravažiuoti, nes vanduo kyla iki 35 cm aukščio ir „neįsigeria“ į paviršinių nuotekų sistemą 2-3 val. pasibaigus lietui.Tikslinė Projekto grupė - Visagino savivaldybės gyventojai ir paviršinių nuotekų tvarkymo sistemos abonentai.Projekto tikslas - užtikrinti savivaldybės gyventojams bei paviršinių nuotekų tvarkymo sistemos abonentams kokybišką nuotekų tvarkymą, garantuoti patogu ir saugu judėjimą mieste. Įgyvendinus projektą, bus atliktas paviršinių nuotekų tvarkymo sistemos kolektoriaus sutvarkymas ir tiek pėsčiųjų alėjoje, tiek Veteranų g. kelyje nebus ateityje užtvindymų, bus užtikrintas lietaus nuotekų sistemos šioje teritorijoje tinkamas funkcionavimas. Bendras visų rekonstruojamų tinklų ilgis apie 0,672 km. Taip pat, projekto įgyvendinimo metu bus sutvarkyta pėsčiųjų alėjos danga, kas pagerins susisiekimą mieste ir sudarys geresnes gyvenimo sąlygas.</t>
  </si>
  <si>
    <t>Projektą įgyvendinti paskatino tai, kad nors Visagino savivaldybėje nuo 2014 m. sausio 1 d. įdiegta konteinerinė komunalinių atliekų tvarkymo sistema ir gyventojai, gyvenantys daugiabučiuose gyvenamuosiuose namuose, kuriuose neįrengtos ar neeksploatuojamos šiukšlių išmetimo šachtos, susidarančias atliekas privalo šalinti į arčiausiai jų daugiabučio gyvenamojo namo esantį kolektyvinį pusiau požeminį atliekų surinkimo konteinerį, o antrines žaliavas – į šalia pastatytus laikinus antžeminius konteinerius, komunalinių atliekų tvarkymas yra didelė problema savivaldybės administracijai.Pagrindinė problema – nėra užtikrintas tinkamos, saugios aplinkai ir žmonėms, ekonomiškos atliekų tvarkymo paslaugos teikimas, nes nėra tinkamai įrengtų konteinerių aikštelių. Kad Visagino savivaldybės miesto teritorijoje nebaigtos įrengti konteinerių aikštelės atitiktų privalomus reikalavimus turi būti: įrengti privažiavimai prie 10 aikštelių; atliktas kietos dangos su nuolydžiais įrengimas, pastatyti šiuolaikiški ir reikalavimus atitinkantys konteineriai.Projekto tikslas - išplėsti Visagino savivaldybės teritorijoje egzistuojančią komunalinių atliekų tvarkymo sistemą, kad būtų skatinamas ir užtikrinamas komunalinių atliekų rūšiavimas taip mažinant į sąvartynus patenkančių atliekų kiekį, uždavinys - sukurti tinkamą komunalinių atliekų tvarkymo infrastruktūrą.Projekto tikslinė grupė - Visagino miesto gyventojai - virš 20 tūkst.Projekto rezultatas - įgyvendinus projektą bus išplėsta ir modernizuota dabartinė KA tvarkymo sistema Visagino savivaldybėje. Bus įrengtos 40 tesės aktus atitinkančios konteinerių aikštelės miesto teritorijoje, įsigyta ir įrengta 130 antrinių žaliavų surinkimo konteinerių: 40 popieriaus / kartono atliekoms, 40 stiklo atliekoms, 40 plastiko atliekoms.</t>
  </si>
  <si>
    <t>Įgyvendinant Valstybinio atliekų tvarkymo 2014–2020 metų plano ir Anykščių rajono savivaldybės atliekų tvarkymo 2014–2020 m. plano nuostatas, prognozuojama, kad antrinių žaliavų surinkimo kiekiai ateityje augs, todėl esami minėtų atliekų surinkimo pajėgumai neatitiks poreikio. Esant tokiai situacijai būtina arba didesnės talpos konteineriai, arba esamų konteinerių aikštelių plėtra įrengiant papildomus antrinių žaliavų konteinerius. Svarbu ir tai, kad Anykščiai yra saugomos teritorijos, Anykščių regioninio parko, centras, todėl ypatingai svarbi vizualiai estetiška kurortinės teritorijos aplinka, kas sunkiai suderinama su šiuo metu įrengtais antžeminiais atliekų konteineriais, ar galimo planuojamo jų kiekio padidėjimo dėl išaugusio antrinių žaliavų surinkimo pajėgumo. Siekiant visapusiškai išanalizuoti galimus problemos sprendimo būdus parengtas investicijų projektas bei nustatyta projektui įgyvendinti priskirta optimaliausia alternatyva, kurios metu planuojamos šios projekto veiklos: įrengti 31 pusiau požeminių konteinerių aikštelę, kurią sudarytų 174 skirtingo tūrio (5,0 m3, 3,0 m3 ir 1,3 m3) ir paskirties (mišrioms komunalinėms, popieriaus, plastiko, stiklo ir biologinėms atliekoms) pusiau požeminiai konteineriai; išplėsti projekto partneriui, UAB ,,Utenos regiono atliekų tvarkymo centras“, priklausančią didelių gabaritų atliekų surinkimo aikštelę, esančią adresu Vairuotojų g. 18, Anykščiai, bei įsigyti tris konteinerius statybos ir griovimo, stiklo bei plastiko stambiagabaritėms atliekoms surinkti. Tikimasi, kad nurodytos veiklos leis pilna apimtimi įgyvendinti projektui priskirtą uždavinį – plėtoti pirminio rūšiavimo infrastruktūrą, įrengiant pusiau požemines konteinerių aikšteles Anykščių mieste bei modernizuojant didelių gabaritų atliekų surinkimo aikštelę, o pastarasis pasiekti nustatytą projekto tikslą – pagerinti rūšiuojamojo surinkimo infrastruktūrą savivaldybės daugiabučių gyventojams.</t>
  </si>
  <si>
    <t>Projektu bus įrengiamos 8 pusiau požeminės aikštelės Ignalinos mieste, Taip pat praplečiama didelių gabaritų atliekų surinkimo aikštelė Ignalinos mieste, įrengiama nauja didelių gabaritų atliekų surinkimo aikštelė Kaniūkų kaime ir bus vykdomas renginys visuomenei atliekų prevencijos ir tvarkymo klausimais. Išvardintas veiksmais siekiama skatinti atliekų rūšiavimą, taip pat, atsiradus naujai didelių gabaritų atliekų surinkimo aikštelei, Ignalinos rajono gyventojams padidės jų pasiekiamumas.</t>
  </si>
  <si>
    <t>Projekto tikslas - pagerinti komunalinių atliekų tvarkymo sistemą, sukuriant/rekonstruojant komunalinių atliekų rūšiuojamojo surinkimo infrastruktūrą.Projekto metu Zarasų rajono savivaldybės teritorijoje planuojama įrengti/rekonstruoti komunalinių atliekų konteinerių aikšteles, skirtas mišrių komunalinių atliekų, antrinių žaliavų, žaliųjų atliekų surinkimui. Taip pat savivaldybės teritorijoje bus išplečiama didelių gabaritų atliekų surinkimo aikštelė (DGASA) ir pritaikoma atliekų paruošimui naudoti pakartotinai. Projektu siekiama skatinti rūšiuojamąjį atliekų surinkimą kolektyviniais konteineriais bei didelių gabaritų atliekų surinkimo aikštelėje ir tokiu būdu sumažinti Utenos regioniniame sąvartyne šalinamų komunalinių atliekų kiekį.Įgyvendinus projektą bus užtikrintas tinkamas komunalinių atliekų tvarkymo paslaugų teikimas, nes bus:• padidintas antrinių žaliavų surinkimo aikštelių prieinamumas; • įrengtos tvarkingos, estetiškai patrauklios ir žmonėms su negalia pritaikytos konteinerių aikštelės; • pagerintos higienos sąlygos;• pagerės bendras gyvenamųjų vietovių vaizdas ir bus padidinta nekilnojamojo turto vertė;• sudarytos sąlygos atliekų paruošimui naudoti pakartotinai;</t>
  </si>
  <si>
    <t>Projekto įgyvendinimo metu Utenos mieste numatoma įsigyti pusiau požeminius komunalinių atliekų ir antrinių žaliavų konteinerius, 149 vnt., ir juos sumontuoti komunalinių atliekų surinkimo aikštelėse, kurių numatoma 24 vnt., bei įsigyti 605 rūšiavimo konteinerius, skirtus individualioms namų valdoms. Projekto problematika įvardijama kaip „ekologines ir estetines problemas kelianti, gyvenimo kokybės kriterijų ir Valstybinės bei regioninės plėtros planuose keliamų uždavinių neatitinkanti, nepakankamai išplėtota, neefektyvi komunalinių atliekų rūšiuojamojo surinkimo infrastruktūra Utenos mieste". Siekiant išspręsti problemą daugiabučių namų kvartaluose 24-iose aikštelėse numatoma sumontuoti 149 skirtingo tūrio ir paskirties pusiau požeminiaus komunalinių atliekų ir antrinių žaliavų konteinerius. Numatoma, kad vieną aikštelę sudarys du komunalinių atliekų konteineriai, po vieną - popieriaus, plastiko, stiklo ir maistinių atliekų. Numatoma įrengti 5 konteinerius tekstilės atliekoms. Individualių namų ūkiams bus išdalinami konteineriai žaliųjų ir virtuvės atliekų rūšiavimui, 605 vnt. Projektas įgyvendinamas be partnerių ir yra skirtas Utenos rajono savivaldybės gyventojų gyvenimo kokybei pagerinti.</t>
  </si>
  <si>
    <t>Molėtų rajono savivaldybėje iš viso yra 93 komunalinių atliekų surinkimo vietos, kuriose stovi antžeminiai mišrūs ir specializuoti (antrinėms žaliavoms) konteineriai, iš jų 37– Molėtų mieste. Dabartinė komunalinių atliekų surinkimo infrastruktūra yra nepatenkinamos būklės – visose aikštelėse yra tik antžeminiai konteineriai, kurie yra susidėvėję ir nesandarūs. Nepatenkinama atliekų surinkimo infrastruktūros būklė turi neigiamą poveikį ir aplinkai, dėl teršiamo oro ir aplinkos: nemalonus kvapas, vasaros metu kaista, žiemos metu prišąla. Šiuo metu gyventojai neturi galimybių rūšiuoti tekstilės, maisto atliekų. Siekiant visapusiškai išanalizuoti galimus problemos sprendimo būdus parengtas investicijų projektas bei nustatyta projektui įgyvendinti priskirta optimaliausia alternatyva, kurios metu planuojamos šios projekto veiklos: įrengti 20 požeminių konteinerių aikštelių, kuriose būtų įrengti 106 skirtingo tūrio ir paskirties (mišrioms komunalinėms, popieriaus, plastiko, stiklo ir biologinėms atliekoms, tekstilei) požeminiai konteineriai. Įgyvendinus projektą bus pagerinta rūšiuojamojo surinkimo infrastruktūra Molėtų miesto gyventojams.</t>
  </si>
  <si>
    <t>Kraštovaizdžio ir biologinės įvairovės išsaugojimo 2015–2020 metų veiksmų plane, patvirtintame LR aplinkos ministro 2015 m. sausio 9 d. įsakymu Nr. D1-12, Anykščiai minimi kaip viena iš daugiausia apleistų statinių (daugiau kaip 200) turinčių savivaldybių. Minėtai problemai spręsti inicijuojamas projektas, kurio pagrindinis tikslas yra pagerinti atskirų Anykščių rajono teritorijų būklę atkuriant pažeistas teritorijas. Šiam tikslui įgyvendinti numatytas projekto uždavinys – pažeistų teritorijų atkūrimas likviduojant bešeimininkius apleistus pastatus ir įrenginius bei priskirta pagrindinė projekto veikla – bešeimininkių apleistų pastatų ir įrenginių likvidavimas, kurios metu numatoma likviduoti 63 bešeimininkius statinius ir 5 vandens gręžinius su priklausiniais. Tikimąsi, kad pilna apimtimi įgyvendinus projektą atkurtuose Anykščių rajone teritorijose bus atstatyti praeityje ūkinės veiklos pažeisto kraštovaizdžio komponentai, atkurta pažeista aplinka ir jos elementai, pašalintas neigiamas poveikis žmonių sveikatai ir aplinkai, projekto rezultatai tiesiogiai prisidės prie Anykščių rajono darnios kurortinės plėtros, padidinant rajono rekreacinę vertę.</t>
  </si>
  <si>
    <t>Zarasai kaip savitas pasienio miestelis – kurortinė vietovė yra labai patraukli visos Lietuvos reprezentavimui, kuri priskiriama raiškioms pasienio teritorijoms, tame tarpe – šiaurės rytų Aukštaičių miškingam agrariniam ežeringam kalvynui, kurį kerta reikšmingas tarptautinis ir tranzitinis kelias (A6 Kaunas-Zarasai-Daugpilis). Šių teritorijų kraštovaizdžio kokybė prisideda prie Lietuvos įvaizdžio formavimo, supažindina visuomenę su visos šalies kraštovaizdžio įvairove. Todėl svarbu sutvarkyti šią pasienio teritoriją taip, kad ji gerintų mūsų šalies įvaizdį, tinkamai reprezentuotų Lietuvos ir Zarasų kraštovaizdžio charakterį. Problemos, kurias norima išspręsti įgyvendinus projektą:• Neatskleistas teritorijų estetinis potencialas. • Mieste ir apylinkėse trūksta galimybių geriau apžiūrėti ir daugiau sužinoti apie Sėlos, Zarasų krašto, konkrečių vietovių charakterį ir raidą. • Zarasų kurortinė vietovė turizmui skatinti nepilnai išnaudoja kraštovaizdžio potencialą.• Zarasaičio ežero ir Laukesos (Nikajaus) pakrantės šiuo metu nėra pritaikytos lankymui. • Pasienio teritorijos apleistumas. Projektu planuojama formuoti etaloninį kraštovaizdį teritorijose nuo Zaraso ežero iki Griežto ežero, Smėlynės kaime ir Zaraso ežero pietinėje pakrantėje (prie Kauno g. abipus kempingo).Tikimasi, kad sutvarkius pasienio teritorijų prieigų kraštovaizdį bus sukurtos patrauklios turistinės ir tranzitinės trasos, išryškės šioms vietovėms būdingas vaizdingas kraštovaizdis, jo estetinės vertybės, apleisti pasienio kraštovaizdžiai atgautų funkcionalumą, didėtų kraštovaizdžio informatyvumas, regiono socialinis, ekonominis patrauklumas.</t>
  </si>
  <si>
    <t>Kraštovaizdžio ir biologinės įvairovės išsaugojimo 2015–2020 metų veiksmų plane, patvirtintame LR aplinkos ministro 2015 m. sausio 9 d. įsakymu Nr. D1-12, Anykščiai minimi kaip viena iš daugiausia apleistų statinių (daugiau kaip 200) turinčių savivaldybių. Minėtai problemai spręsti inicijuojamas projektas, kurio pagrindinis tikslas yra pagerinti atskirų Anykščių rajono teritorijų būklę atkuriant pažeistas teritorijas. Šiam tikslui įgyvendinti numatytas projekto uždavinys – pažeistų teritorijų atkūrimas likviduojant bešeimininkius apleistus pastatus ir įrenginius bei priskirta pagrindinė projekto veikla – bešeimininkių apleistų pastatų ir įrenginių likvidavimas, kurios metu numatoma likviduoti 34 bešeimininkius statinius. Tikimąsi, kad pilna apimtimi įgyvendinus projektą atkurtuose Anykščių rajone teritorijose bus atstatyti praeityje ūkinės veiklos pažeisto kraštovaizdžio komponentai, atkurta pažeista aplinka ir jos elementai, pašalintas neigiamas poveikis žmonių sveikatai ir aplinkai, projekto rezultatai tiesiogiai prisidės prie Anykščių rajono darnios kurortinės plėtros, padidinant rajono rekreacinę vertę.</t>
  </si>
  <si>
    <t>Problema - nepakankama Visagino miesto kraštovaizdžio planavimo kokybė, ekologinė būklė bei neišvystytas kraštovaizdžio natūralumas bei estetinis potencialas.Įgyvendinus projekto veiklas bus atliktas pilnavertės žaliųjų plotų sistemos suformavimas ir tolimesnis vystymas, kraštovaizdžio natūralumą atkuriančių elementų grąžinimas ir gausinimas, želdynų tvarkymo (kūrimo) darbai; teritorijos renatūralizacijos darbai; erozijos pažeistų teritorijų tvarkymo darbai; laiptų (konstrukcijų) ir pėsčiųjų takų rekonstravimas juos darant siauresnius, mažųjų kraštovaizdžio architektūros statinių įsigijimas (remontas) bei įrangos ir (ar) inventoriaus, skirto sutvarkytos teritorijos priežiūrai, įsigijimas.</t>
  </si>
  <si>
    <t>Projektu numatomas esamo pastato, kuriame veikia lopšelis-darželis „Šaltinėlis“ techninių ir funkcinių savybių pagerinimas jį rekonstruojant. Projekto problematikai spręsti inicijuojamo investicijų projekto tikslas – didinti Utenos r. sav. ikimokyklinio ir priešmokyklinio ugdymo įstaigų veiklos efektyvumą. Projekto tikslui pasiekti suformuluotas uždavinys: pagerinti ikimokykliniam ir priešmokykliniam ugdymui skirtą infrastruktūrą Utenos m. Projekto uždaviniui pasiekti numatytos dvi veiklos: 1) Utenos vaikų lopšelio-darželio „Šaltinėlis“ vidaus patalpų ir lauko erdvių modernizavimas; 2) kokybiškam ugdymui būtinos įrangos ir baldų įsigijimas. Projektu numatoma atnaujinti Utenos vaikų lopšelio darželio „Šaltinėlis“ 4 ikimokyklinio ir priešmokyklinio ugdymo grupes, 2 lauko erdves, kurios atitiktų šiuolaikinius vaikų poreikius, bei įsigyti baldus ir įrangą įstaigos veiklos efektyvumui didinti.</t>
  </si>
  <si>
    <t>Tinkama mokyklos mokymosi, sporto ir poilsio erdvių būklė yra svarbus ugdymo sąlygų veiksnys, veikiantis ugdymo kokybę ir didinantis bendrojo ugdymo įstaigų tinklo veiklos efektyvumą. Dabartinės Molėtų gimnazijos patalpos, sudarančios prielaidas sukurti kokybišką ugdymo aplinką, skatinančią kūrybiškumą, šiuo metu yra itin prastos būklės: kai kurios patalpos neatitinka higienos normų reikalavimo, tam tikros erdvės neišnaudojamos švietimo reikmėms, yra nesaugios, o baldai ir įranga jose – nusidėvėję bei nefunkcionalūs. Siekiant pagerinti ugdymo(si) kokybę, būtina modernizuoti fizinę ir socialinę aplinką, kurti mokinių ir mokytojų poreikius atitinkančias edukacines erdves. Moderni, funkcionali aktų salė, kurioje suteikiama mokytojams ir mokiniams laisvė susikurti mokymosi erdvę, laisviau rinktis aktyvius mokymo metodus, vizualizuoti mokymą, suteiks didesnes galimybes siekti mokinio asmeninės pažangos, ugdymosi procesą paversti kiekvienam mokiniui įdomiu, žaismingu tyrinėjimu, patiriant pažinimo džiaugsmą ir sėkmę. Įgyvendinant projektą gimnazijoje bus atnaujintos vidaus patalpos (aktų salė, sporto salė ir pagalbinės patalpos), įsigyjant reikalingą įrangą bei baldus, tokiu būdu sukuriant modernias, kūrybiškumą skatinančias edukacines erdves.</t>
  </si>
  <si>
    <t>Pagrindinė problema, kuriai spręsti inicijuotas projektas, yra nepakankama teikiamų ugdymo paslaugų kokybė ir veiklos efektyvumas Anykščių Antano Vienuolio progimnazijoje. Progimnazija yra statyta sovietmečiu, tad toks pastatas bei jo išplanavimas, edukacinių erdvių sprendimai neatitinka šiandieninių ugdymo proceso reikalavimų. Šio projekto metu, modernizuojant patalpas ir ugdymo priemones Anykščių Antano Vienuolio progimnazijoje, bus kuriamos modernios, saugios, kūrybiškumą skatinančios mokymosi erdvės pradiniam ir pagrindiniam ugdymui. Įgyvendinant projektą planuojama remontuoti mokyklos erdves ir aprūpinti jas įranga ir baldais (biblioteką, technologijų kabinetą, fizikos/chemijos kabinetas/laboratoriją, anglų kalbos kabinetus, fojė su laiptinėmis, antrojo aukšto koridorių).</t>
  </si>
  <si>
    <t>Projekto metu bus kuriamos kūrybiškumą skatinančios edukacinės erdvės Ignalinos Česlovo Kudabos progimnazijos aktų ir sporto salėse, technologijų, gamtos mokslų, dailės kabinetuose, koridoriuose įrengiant drabužių saugyklas ir valgykloje atliekant patalpų remontą. Taip pat aktų ir sporto salėse, technologijų, gamtos mokslų, dailės kabinetuose bus įsigyjama techninė įranga ir baldai. Projektu siekiama pagerinti formaliojo švietimo kokybę, modernizuojant Ignalinos Česlovo Kudabos progimnazijos infrastruktūrą. Sutvarkius patalpas, kurios yra susidėvėjusios ir mažai aprūpintos šiuolaikinėmis ugdymo priemonėmis, ir įrengus modernias edukacines erdves, bus skatinamas mokinių kūrybiškumas ir didinama motyvacija mokytis, pagerės ugdymo kokybė.</t>
  </si>
  <si>
    <t>Projekto tikslas - padidinti Zarasų sporto centre (toliau - Centras) teikiamų neformalaus vaikų švietimo paslaugų prieinamumą ir Centro veiklos efektyvumą. Projekto įgyvendinimas prisidės prie neformalaus vaikų švietimo kokybės didinimo ir vaikų užimtumo gerinimo. Projekto metu bus įgyvendinamos šios veiklos: Centro pastato, esančio P. Širvio g. 7, Zarasuose, rekonstrukcija, atnaujinant sporto salės infrastruktūrą ir pritaikant ją kokybiškiems sporto būrelių užsiėmimams ir dalies patalpų esančių pastato trečiame aukšte remontas pritaikant jas vaikų poilsio stovykloms; įrangos ir baldų neformalaus vaikų švietimo veiklai įsigijimas. Įgyvendinus projektą bus organizuotos naujos neformalaus švietimo veiklos – organizuojami 2 nauji užsiėmimai (tinklinis, krepšinis), kuriuose bus 2 naujos grupės, bei organizuojamos vaikų vasaros poilsio stovyklos.</t>
  </si>
  <si>
    <t>Projekto metu, modernizuojant Anykščių kūno kultūros ir sporto centrui priklausančias A. Vienuolio progimnazijos patalpas ir ugdymo priemones, bus kuriamos patrauklios erdvės kokybiškam neformaliam vaikų švietimui sporto srityje. Pagrindinė problema, kuriai spręsti inicijuotas projektas, yra neformalaus ugdymo paslaugų kokybės trūkumas Anykščių kūno kultūros ir sporto centre. Netinkamos sąlygos mažina neformaliojo vaikų ugdymo patrauklumą ir neleidžia kilti susidomėjimui neformaliuoju ugdymu ir jo prestižui, o kartu ir neformaliojo ugdymo veiklas lankančių mokinių skaičiui.</t>
  </si>
  <si>
    <t>Ignalinos rajono savivaldybėje, siekiant laiku ir tinkamai užtikrinti pirminės asmens sveikatos priežiūros paslaugų prieinamumą ir jų kokybę, planuojama įgyvendinti projektą, kuris skirtas onkologinių ligų, vaikų ligų, sveiko senėjimo srityse bei vyresnio amžiaus šalies gyventojų ligų profilaktikai, prevencijai ir ankstyvajai diagnostikai, priklausomybės nuo opioidų pakaitinio gydymo kabineto įrengimui ir onkologinių ligų ir sveiko senėjimo srityje slaugos, slaugos ir palaikomojo gydymo, paliatyviosios pagalbos paslaugų vystymui. Projekto įgyvendinimo metu bus atnaujinta įstaigos infrastruktūra: įsigyta medicinos, kompiuterinė įranga, automobilis, baldai, atnaujintos patalpos, reikalingos pirminės asmens sveikatos priežiūros paslaugų teikimui. Infrastruktūros plėtra sudarys prielaidas pirminės asmens sveikatos priežiūros paslaugų prieinamumo ir kokybės gerėjimui Ignalinos rajone. Planuojama, kad po projekto įgyvendinimo, galimybė pasinaudoti pagerintomis sveikatos priežiūros paslaugomis bus suteikta 6819 gyventojų.</t>
  </si>
  <si>
    <t>Zarasų rajono savivaldybėje, siekiant laiku ir tinkamai užtikrinti pirminės asmens sveikatos priežiūros paslaugų prieinamumą ir jų kokybę, įgyvendinamas Pirminės asmens sveikatos priežiūros paslaugų kokybės ir prieinamumo gerinimo Zarasų rajono savivaldybėje projektas, skirtas problemoms, susijusioms su kraujotakos ligomis savivaldybėje spręsti, taip pat kitoms pirminėms asmens sveikatos priežiūros paslaugoms gerinti.Pagrindinė problema, kurią siekiama spręsti šiuo projektu - nepakankamai moderni pirminių ambulatorinių sveikatos priežiūros paslaugų kokybė ir prieinamumas minėtų įstaigų pacientams. Projekto tikslas - pagerinti pirminės asmens sveikatos priežiūros paslaugų prieinamumą ir kokybę Zarasų rajono savivaldybės viešojoje įstaigoje Pirminės sveikatos priežiūros centre, suteikti aukščiausios kokybės paslaugas, pasitelkiant moderniausią įrangą diagnozuoti sveikatos sutrikimus bei gydyti pacientus.Projekto įgyvendinimo metu bus atnaujinta Zarasų rajono savivaldybės viešosios įstaigos Pirminės sveikatos priežiūros centro infrastruktūra: įsigyjama medicininė, kompiuterinė įranga, reikalinga pirminės asmens sveikatos priežiūros paslaugų teikimui, įsigyjamos tikslinės transporto priemonės, skirtos pacientų lankymui namuose, įrengtas DOTS bei priklausomybės nuo opioidų pakaitinio gydymo kabinetai, atnaujintas liftas. Projekto nauda: atnaujinus įstaigos patalpas, įsigijus trūkstamą įrangą ir tikslines transporto priemones tikimasi, kad daugiau savivaldybės gyventojų galės pasinaudoti pirminės asmens sveikatos priežiūros paslaugomis, jos taps kokybiškesnės ir labiau prieinamos, dėl ko bus atliekama daugiau prevencinių programų, bus greičiau diagnozuojamos ligos, sutrumpės gydymo laikas. Bus pagerinta priklausomybės nuo opioidų pakaitinio gydymo paslaugų, tuberkuliozės diagnostikos ir gydymo paslaugų kokybė ir prieinamumas Zarasų rajono savivaldybės gyventojams.Tikimas, kad projekto naudą pajus prisirašę prie įstaigos 13690 Zarasų rajono savivaldybės gyventojų.</t>
  </si>
  <si>
    <t>Anykščių rajono savivaldybėje, siekiant laiku ir tinkamai užtikrinti pirminės asmens sveikatos priežiūros paslaugų prieinamumą ir kokybę, įgyvendinamas Anykščių rajono savivaldybės gyventojų sveikatos stiprinimo, gerinant VšĮ Anykščių pirminės sveikatos priežiūros centro paslaugų prieinamumą ir kokybę, projektas. Projekto problema - nepakankamai moderni pirminių ambulatorinių sveikatos priežiūros paslaugų kokybė ir prieinamumas projekto vykdytojo pacientams.Projekto tikslas - pagerinti VšĮ Anykščių rajono savivaldybės pirminės sveikatos priežiūros centro paslaugų prieinamumą ir kokybę.Projekto įgyvendinimo metu bus atnaujinta projekto vykdytojo bei partnerio infrastruktūra: įsigyjama medicininė, odontologinė, kompiuterinė įranga, reikalinga pirminės asmens sveikatos priežiūros paslaugų teikimui; įsigyjamos tikslinės transporto priemonės, skirtos pacientų lankymui namuose; įrengtas DOTS kabinetas; įsteigtas priklausomybės nuo opioidų pakaitinio gydymo kabinetas Anykščių rajono psichikos sveikatos centre.Projekto nauda: atnaujinus įstaigos patalpas, įsigijus trūkstamą įrangą ir tikslines transporto priemones tikimasi, kad daugiau savivaldybės gyventojų galės pasinaudoti pirminės asmens sveikatos priežiūros paslaugomis, jos taps kokybiškesnės ir labiau prieinamos, dėl ko bus atliekama daugiau prevencinių programų, bus greičiau diagnozuojamos ligos, sutrumpės gydymo laikas. Bus pagerinta priklausomybės nuo opioidų pakaitinio gydymo paslaugų, tuberkuliozės diagnostikos ir gydymo paslaugų kokybė ir prieinamumas Anykščių rajono savivaldybės gyventojams.Tikimasi, kad projekto naudą pajus 21285 Anykščių rajono gyventojai.</t>
  </si>
  <si>
    <t>Molėtų rajono savivaldybėje, siekiant laiku ir tinkamai užtikrinti pirminės asmens sveikatos priežiūros paslaugų prieinamumą ir kokybę, įgyvendinamas Molėtų r. pirminės sveikatos priežiūros centro veiklos efektyvumo didinimo projektas. Projekto problema - nepakankamai moderni pirminių ambulatorinių sveikatos priežiūros paslaugų kokybė ir prieinamumas viešosios įstaigos Molėtų r. pirminės sveikatos priežiūros centro pacientams.Projekto tikslas - pagerinti viešosios įstaigos Molėtų r. savivaldybės pirminės sveikatos priežiūros centro paslaugų prieinamumą ir kokybę.Projekto įgyvendinimo metu bus atnaujinta viešosios įstaigos Molėtų r. savivaldybės pirminės sveikatos priežiūros centro infrastruktūra: įsigyjama medicininė, odontologinė, kompiuterinė įranga, reikalinga pirminės asmens sveikatos priežiūros paslaugų teikimui; įsigyjama tikslinė transporto priemonė, skirta pacientų lankymui namuose; įrengtas priklausomybės nuo opioidų pakaitinio gydymo ir tiesiogiai stebimo gydymo kurso (DOTS) kabinetas; atliktas centro patalpų remontas dalį patalpų pritaikant neįgaliesiems.Tikimasi, kad projekto naudą pajus 15617 Molėtų rajono gyventojai.</t>
  </si>
  <si>
    <t>Ignalinos rajono savivaldybėje, siekiant laiku ir tinkamai užtikrinti pirminės asmens sveikatos priežiūros paslaugų prieinamumą ir jų kokybę, viešoji įstaiga Ignalinos rajono poliklinika įgyvendins projektą, kurio tikslas - pagerinti pirminės asmens sveikatos priežiūros paslaugų kokybę ir padidinti šių paslaugų prieinamumą. Projekto įgyvendinimo metu bus atliekamas viešosios įstaigos Ignalinos rajono poliklinikos patalpų remontas, įsigyjama reikalinga medicinos ir kompiuterinė įranga, tikslinė transporto priemonė, taip pat bus įrengiamas bendras DOTS ir priklausomybės nuo opioidų pakaitinio gydymo kabinetas, patalpos pritaikomos asmenims su negalia. Tokiu būdu pacientams bus pagerintas teikiamų pirminės asmens sveikatos priežiūros paslaugų prieinamumas, bus suteikiamos geresnės kokybės paslaugos, bus užtikrintas teikiamų paslaugų efektyvumo didinimas.</t>
  </si>
  <si>
    <t>Siekiant laiku ir tinkamai užtikrinti pirminės asmens sveikatos priežiūros paslaugų prieinamumą ir jų kokybę, įgyvendinamas UAB „Dilina" pirminės asmens sveikatos priežiūros įstaigos projektas, skirtas spręsti šioms problemoms: aukštas šalies sveikatos netolygumo lygis, žemas sveikatos priežiūros paslaugų prieinamumo lygis, vaikų iki 18 m. ir vyresnio nei 55 m. amžiaus žmonių, taip pat neįgaliųjų pacientų gaunamos sveikatos priežiūros paslaugų nekokybiškumas. Projekto tikslas - padidinti projekto vykdytojo įstaigos teikiamų pirminės asmens sveikatos priežiūros paslaugų kokybę ir prieinamumą Utenos rajono gyventojams, įsigyjant odontologinę įrangą bei tikslinę transporto priemonę, skirtą pacientų lankymui namuose. Tikimasi, kad įgyvendinus projektą bus pagerinta įstaigos teikiamų paslaugų kokybė vaikų ligų, sveiko senėjimo srityse bei pagerintas pirminės asmens sveikatos priežiūros paslaugų prieinamumas.</t>
  </si>
  <si>
    <t>Inicijuojamas projektas yra skirtas pagerinti Visagino pirminės sveikatos priežiūros centro paslaugų kokybę bei prieinamumą. Projektas yra skirtas vaikų ligų bei sveiko senėjimo srityse bei vyresnio amžiaus šalies gyventojų ligų profilaktikai, prevencijai ir ankstyvajai diagnostikai, priklausomybės nuo opioidų pakaitinio gydymo ir tiesiogiai stebimo gydymo kurso kabineto įrengimui, fizinės ir informacinės infrastruktūros pritaikymas specialiems neįgaliųjų poreikiams.Įgyvendinant projektą bus investuojama į projekto vykdytojo įstaigos infrastruktūros atnaujinimą, t.y. patalpų remontą pritaikant jas tikslinėms gyventojų grupėms, reikalingos medicininės įrangos įsigijimą.Tikimasi, kad įgyvendinus projektą ir atnaujinus projekto vykdytojo įstaigos patalpas, jas pritaikius įvairioms gyventojų grupėms, įsigijus trūkstamą medicininę įrangą, daugiau Visagino savivaldybės gyventojų galės pasinaudoti įstaigos teikiamomis paslaugomis, jos taps kokybiškesnės, bus operatyviai vykdoma ligų prevencija, o projekto tiesioginę naudą pajus apie 20542 Visagino savivaldybės gyventojus.</t>
  </si>
  <si>
    <t>Projekto tikslas - padidinti pirminės sveikatos priežiūros veiklos efektyvumą Utenos rajono gyventojams. Projekto įgyvendinimo metu numatomos priemonės, gerinančios sveikatos priežiūros efektyvumą vaikų ligų bei sveiko senėjimo srityse bei vyresnio amžiaus šalies gyventojų ligų profilaktikos, prevencijos ir ankstyvosios diagnostikos srityse. Numatyta įrengti vaikų odontologijos, šeimos gydytojo, priklausomybės nuo opioidų pakaitinio gydymo ir tiesiogiai stebimo gydymo kurso (DOTS, angl. directly observed treatment short course) kabinetus. Fizinės infrastruktūros, skirtos pacientams su specialiais neįgaliųjų poreikiais gerinimui numatoma įrengti neįgaliųjų poreikiams tinkantį liftą. Didėjančiam slaugos paslaugų namuose poreikiui, siekiant pagerinti teikiamų paslaugų kokybę numatoma įsigyti reikalingą medicinos įrangą bei transporto priemonę pacientų aptarnavimui namuose. Įgyvendinus projektą Utenos r. savivaldybėje bus užtikrinta, kad veiklą vykdys ne mažiau kaip po vieną priklausomybės nuo opioidų pakaitinio gydymo kabinetą ir ne mažiau kaip po vieną DOTS kabinetą. Projektas atitinka PFSA 29 p. nurodytus projekto parengtumui taikomus reikalavimus.</t>
  </si>
  <si>
    <t>Šio projekto metu, įgyvendinant priemones gerinančias ambulatorinių asmens sveikatos priežiūros paslaugų teikimo prieinamumą tuberkuliozės srityje, Anykščių rajono savivaldybės gyventojai bus skatinami gydytis tuberkuliozės susirgimus. Pagrindinė problema, kuriai spręsti inicijuotas projektas, yra tuberkulioze sergantys asmenys ir jų platinamos infekcinės ligos tolimesnis plitimas. Problemą lemia aukštas sergančiųjų asmenų skaičius rajone ir gydytis skatinančių priemonių trūkumas.</t>
  </si>
  <si>
    <t>Norint laiku ir tinkamai diagnozuoti TB, sustabdyti jos plitimą ir užtikrinti kokybišką gydymą inicijuojamas projektas „Sergamumo ir mirtingumo mažinimas nuo tuberkuliozės Ignalinos rajone“. Projekto naudą pajus 15383 rajono gyventojai, sergantieji TB ir jų šeimos nariai. Įgyvendinus projektą bus užtikrintas kokybiškas DOTS kabinete gydomų pacientų gydymas ir stebėsena. Projekto metu bus vykdomas tuberkulioze sergančių asmenų skatinimas išgerti vaistus už tai jiems skiriant maisto talonus, kompensuojant atvykimo į gydymo įstaigą išlaidas. Iš viso maisto talonus ir kompensacijas transportui gaus 15 sergančių asmenų. Vidutinis gydymo laikas – 6 mėn. arba 29 savaitės. Tikimasi, kad projekto įgyvendinimo metu pavyks sumažinti Ignalinos rajono savivaldybės gyventojų sergamumą ir mirtingumą nuo tuberkuliozės, išvengti atsparių vaistams tuberkuliozės mikobakterijų atsiradimo ir plitimo.</t>
  </si>
  <si>
    <t>Molėtų rajone per 2012-2016 m. Nacionalinio visuomenės sveikatos centro prie SAM Utenos departamento Molėtų skyriaus duomenimis registruoti 42 tuberkuliozės atvejai. Susirgimų tuberkulioze skaičius rajone nuolat didėja, 2016 m. užregistruoti 12 naujų tuberkuliozės atvejų. Projekto „Paslaugų prieinamumo priemonių tuberkulioze sergantiems asmenims įgyvendinimas Molėtų rajone“ tikslas - mažinti Molėtų rajono savivaldybės gyventojų sergamumą ir mirtingumą nuo tuberkuliozės, išvengti atsparių vaistams TB mikobakterijų atsiradimo ir plitimo. Šiam tikslui pasiekti bus vykdoma priemonių, gerinančių ambulatorinių asmens sveikatos priežiūros paslaugų teikimo prieinamumą tuberkulioze sergantiems pacientams, įgyvendinimo veikla. Pacientams sergantiems TB, kuriems nustatyta tvarka gydytojas pulmonologas paskyrė ambulatorinį DOTS gydymą, bus sudarytos sąlygos tęsti ir sėkmingai užbaigti gydymą (gauti ir laiku išgerti jiems priskirtus vaistus) ne tik jiems atvykus į gydymo įstaigą, bet ir nuvykstant medicinos personalui pas pacientą. Projekto vykdymo metu šiems pacientams bus suteikta parama (maisto talonai), tai skatins sergančius asmenis nenutraukti jiems paskirto gydymo nuo TB. Įgyvendinus projektą bus suteiktos socialinės paramos priemonės 19 tuberkulioze sergantiems pacientams tuberkuliozės ambulatorinio gydymo metu. Įgyvendinus projekto uždavinį – gerinti ambulatorinių asmens sveikatos priežiūros paslaugų teikimo prieinamumą tuberkulioze sergantiems pacientams Molėtų rajone, bus pasiektas projekto tikslas - Molėtų rajono savivaldybėje sumažės gyventojų sergamumas ir mirtingumas nuo tuberkuliozės, bus išvengta atsparių vaistams tuberkuliozės mikobakterijų atsiradimo ir plitimo.</t>
  </si>
  <si>
    <t>Pagal 2014-2020 m. Europos Sąjungos struktūrinių fondų investicijų veiksmų programos 8 prioriteto „Socialinės įtraukties didinimas ir kova su skurdu“ 08.4.2-ESFA-R-615 priemonę “Priemonių, gerinančių ambulatorinių asmens sveikatos priežiūros paslaugų prieinamumą tuberkulioze sergantiems pacientams, įgyvendinimas” VšĮ Utenos pirminės sveikatos priežiūros centras (PSPC) planuoja projektą „Priemonių, gerinančių ambulatorinių sveikatos priežiūros paslaugų prieinamumą tuberkulioze sergantiems asmenims, įgyvendinimas Utenos rajone“. Projekto įgyvendinimo metu bus vykdomos priemonės, gerinančios tuberkuliozės gydymo prieinamumą pacientams tuberkuliozės ambulatorinio gydymo metu: kuponai maisto produktams, kompensuojamos kelionės į asmens sveikatos priežiūros įstaigą ir atgal į namus išlaidos. Tiesiogiai stebimas trumpo gydymo kursas (directly observed treatment short course (sutr. DOTS) – Pasaulio sveikatos organizacijos patvirtinta strategija, kurią Pasaulio bankas įvardijo kaip vieną iš ekonomiškai efektyviausių tuberkuliozės kontrolės priemonių, leidžiančių pasiekti geriausių tuberkuliozės gydymo rezultatų. DOTS metu tuberkulioze sergantis pacientas antituberkuliozinius vaistus išgeria DOTS kabinete stebint asmens sveikatos priežiūros specialistui. Projekto tikslas, mažinti Utenos rajono savivaldybės gyventojų sergamumą ir mirtingumą nuo tuberkuliozės, išvengti atsparių vaistams tuberkuliozės mikobakterijų atsiradimo ir plitimo.</t>
  </si>
  <si>
    <t>Siekiant mažinti Zarasų rajono gyventojų sergamumą ir mirtingumą nuo tuberkuliozės bei siekiant išvengti atsparių vaistams tuberkuliozės mikrobakterijų atsiradimo ir plitimo, būtina užtikrinti tuberkulioze sergančių asmenų gydymą vykdant nuolatinę gydymo eigos stebėseną. Efektyvus būdas stebėti ligonių būklę įgyvendinti socialines priemones- skirti maisto talonus tuberkulioze sergantiems asmenims su būtina sąlyga – tuberkulioze sergantis asmuo nustatytu laiku turi atvykti į tuberkuliozės kabinetą ir dalyvaujant medikui išgerti vaistus.Planuojamas tokių pacientų Zarasų rajone skaičius 2018-2022 m. - 17 asmenų arba vidutiniškai 4 asmenys per metus.</t>
  </si>
  <si>
    <t>Norint laiku ir tinkamai diagnozuoti TB, sustabdyti jos plitimą ir užtikrinti kokybišką gydymą inicijuojamas projektas „Sergamumo ir mirtingumo mažinimas nuo tuberkuliozės Visagino miesto savivaldybėje“. Projekto naudą pajus 18713 miesto gyventojų, sergantieji TB ir jų artimieji. Įgyvendinus projektą bus užtikrintas kokybiškas DOTS kabinete gydomų pacientų gydymas ir stebėsena. Projekto metu bus vykdomas tuberkulioze sergančių asmenų skatinimas išgerti vaistus už tai jiems skiriant maisto talonus. Iš viso maisto talonus gaus 5 sergantys asmenys per visą projekto įgyvendinimo laikotarpį. Pagal tuberkuliozės ir žmogaus imunideficito viruso infekcijos metodines rekomendacijas, tuberkuliozės gydymas užtrunka apie 6 mėn.-9 mėn., t.y. apie 40 savaičių, bei darant prielaidą, kad gydymas gali būti kartojamas arba nutrūks kai kuriam laikui (pridedama dar 6 savaitės). Viso gauname 40+6, t. y. 46 savaites užtrunka. Tikimasi, kad projekto įgyvendinimo metu pavyks sumažinti Visagino miesto savivaldybės gyventojų sergamumą ir mirtingumą nuo tuberkuliozės, išvengti atsparių vaistams tuberkuliozės mikobakterijų atsiradimo ir plitimo. Tikimasi, skatinti Visagino savivaldybėje tuberkulioze sergančių asmenų gydymą, dalinant maisto talonus.Siekiama reikšmė bus įgyvendinama 36 mėnesių laikotarpyje, kadangi neįmanoma tiksliai tam tikrą datą numatyti, kiek susirgs TB asmenų. Siekiama rodiklio reikšmė gali būti įgyvendinama tik skaičiuojant laiko intervalą, t.y. 36 mėnesius.</t>
  </si>
  <si>
    <t>Projekto tikslas – skatinti Visagino savivaldybėje gyvenančių vaikų sveiką mitybą ir fizinį aktyvumą.Projekto uždaviniai:1. Skatinti vaikų teorines ir praktines žinias sveikos gyvensenos klausimais;2. Supažindinti vaikus su įvairiomis fizinio aktyvumo būdais.Projekto tikslinė grupė – vaikai iki 18 metų.Projekto įgyvendinimo metu planuojama vykdyti veiklas, susijusias su vaikų sveikatos raštingumo didinimu, sveikos gyvensenos skatinimu ir būtinų sveiko gyvenimo įgūdžių formavimu. Projekto metu bus vykdomos šios veiklos: organizuojami sveikatinimo įgūdžių formavimo renginiai.Iš viso planuojama, kad projekto veiklose sudalyvaus 500 unikalūs dalyviai, kurie seminarų, renginių, stovyklos ir kitų veiklų metu bus šviečiami sveikos gyvensenos temomis. Tikimasi, kad projekto įgyvendinimo metu bus padidintas Visagino savivaldybėje gyvenančių vaikų sveikatos raštingumas bei įdiegti pozityvūs sveikos gyvensenos įgūdžiai, vaikai skirs daugiau dėmesio savo sveikatai bei ligų prevencijai.</t>
  </si>
  <si>
    <t>Molėtų raj. savivaldybės administracija įgyvendina visiems rajono gyventojams skirtą projektą „Sveikos gyvensenos skatinimas Molėtų rajono savivaldybėje“. Iš Europos Sąjungos struktūrinių fondų lėšų finansuojamo projekto tikslas – pagerinti Molėtų rajono gyventojų sveikatos būklę, formuojant pozityvius jų sveikatos elgsenos pokyčius. Projekto partneris Utenos r. savivaldybės visuomenės sveikatos biuras. Projekto metu bus užsiimama prevencine veikla, gerinant Molėtų r. gyventojų sveikatos būklę, formuojant teigiamą požiūrį į sveiką gyvenimo būdą bei ugdant jų sveikatos raštingumo lygį. Projekto metu bus sudarytos palankios sąlygos visiems Molėtų rajono gyventojams stiprinti sveikatos būklę aktyviai dalyvaujant projekto veiklose. Projekto metu bus organizuojami mokymai, paskaitos apie kraujotakos sistemos ir onkologines ligas sukeliančius pagrindinius rizikos veiksnius ir jų mažinimą, sveikos mitybos ir sveikos gyvensenos skatinimą, apie traumų prevenciją, pirmos pagalbos teikimą, emocinės sveikatos, pasitikėjimo stiprinimą, įspėjamųjų savižudybės ženklų atpažinimą ir krizinių situacijų, priklausomybių valdymą ir pan., fizinį aktyvumą skatinantys įvairūs sveikatingumą skatinantys renginiai, mankštos, treniruotės, užsiėmimai, žygiai, stovyklos, konkursai ir pan. Projekto metu bus siekiama vykdyti veiklas susijusias su sveikatos išsaugojimo ir stiprinimo, ligų prevencijos bei kontrolės temomis, formuojant gyventojų sveikos gyvensenos vertybines nuostatas, sveikatos raštingumo įgūdžius.</t>
  </si>
  <si>
    <t>Problema, kuriai spręsti inicijuotas šis projektas, yra nepakankamos Savivaldybės gyventojų žinios ir įgūdžiai sveikos gyvensenos srityje. Tad pagrindinis projekto tikslas – didinti Zarasų rajono savivaldybės gyventojų sveikatos raštingumą bei formuoti pozityvius jų sveikatos elgsenos pokyčius.Projekto metu bus siekiama išugdyti gyventojų visuminį sveikatos supratimą, skatinti laikytis sveikos gyvensenos principų ir stiprinti asmeninę atsakomybę už savo sveikatą. Projekto tikslo bus siekiama šviečiant visuomenę, skleidžiant informaciją apie sveiką gyvenseną ir jos naudą, tačiau efektyviam sveikos gyvensenos įgūdžių formavimui neužtenka tik informacijos sklaidos, svarbu formuoti šiuos įgūdžius, tad projekto metu planuojama organizuoti praktinius užsiėmimus, mokymus, konsultacijas ir kt. Numatoma visuomenės sveikatos biuro darbuotojas aprūpinti įranga ir priemonėmis, reikalingomis sveikos gyvensenos įgūdžiams formuoti (mokyti kaip sveikai pasigaminti maistą, atlikti fizinius pratimus, teikti pirmąją pagalbą, kūno sudėties analizatorių antsvorio nustatymui ir kt.). Visuomenės sveikatos biuro darbuotojai konsultuos ir mokys bendruomenių gyventojus sveikos gyvensenos įgūdžių. Tikimasi, kad įgyvendinus projektą sumažės gyventojų sergamumas kraujotakos sistemos ligomis ir pirmalaikis mirtingumas nuo jų, sumažės mirtingumas dėl išorinių mirties priežasčių, kad projekto veiklose dalyvavę gyventojai ne tik susipažins su sveikos gyvensenos svarba ir nauda, bet ir praktikuos šiuos įgūdžius kiekvieną dieną.Projekto tikslinė grupė – Zasavivaldybėje gyvenantys asmenys ir vyresnio amžiaus asmenys.Planuojama, kad projekto veiklose (mokymuose, stovyklose, konsultacijose) dalyvaus 1414 Zarasų rajono savivaldybėje gyvenančių asmenų.Projektą numatoma įgyvendinti 2018-2021 m.</t>
  </si>
  <si>
    <t>Skatinant sveiką gyvenseną ir gerinant Ignalinos rajono gyventojų sveikatos bei mažinant mirtingumo rodiklius projekto tikslinėms grupėms bus organizuojamos įvarios paskaitos psichologinės sveikatos gerinimui, kuriuose dalyvaus apie 73 asmenis. Mažinant išorinių mirties priežasčių skaičių visame Ignalinos rajone bus vykdoma 17 moksleivių pirmos pagalbos mokymų, mokymose dalyvaus ne mažiau, kaip 255 moksleiviai. Esant dideliems sergamumo ir mirtingumo skaičiams nuo piktybinių navikų planuojama surengti 4 palankios sveikatai mitybos seminarus bendruomenėse apie sveiką mitybą, taip pat daugiau, nei 15 mėnesių vyks nemokami fizinio aktyvumo ir šokio judesio užsiėmimai. Padedant gyventojams įveikti ir išmokti susidoroti su stresu bus organizuojami 10 meno terapijos ir 10 streso mažinimo užsiėmimų. 2018 m. ir 2019 m. bus organizuojama suaugusiems po vieną 7 dienų sveikatingumo stovyklą. Ugdant vaikų sveikos gyvensenos įgūdžius 2018 ir 2019 metais bus organizuotos šešios, 10 dienų stovyklos, 7 –10 metų vaikams.</t>
  </si>
  <si>
    <t>Didžiausios su sveikata susijusios probleminės sritys Anykščių rajone, kurių rodikliai 2007-2011 m. viršijo Lietuvos vidurkį daugiau kaip 20 proc. ir patenka į tikslinių savivaldybių teritoriją, yra padidintas susirgimų ir mirtingumo skaičius nuo kraujotakos sistemos, galvos smegenų kraujotakos ligų bei traumų ir nelaimingų atsitikimų.Projekto tikslas – padidinti Anykščių rajono savivaldybės gyventojų sveikatos raštingumą, diegti pozityvius sveikos gyvensenos įgūdžius. Projekto metu bus modernizuotos biuro patalpos, įsigytas automobilis ir įranga. Savivaldybės gyventojai ir vaikai dalyvaus šiose veiklose: sveikos gyvensenos pagrindų formavimo stovyklos, švietėjiški sveikatinimo renginiai įstaigose, pirmosios pagalbos teikimo, sveikatinimo mokymo seminarai, fizinio aktyvumo skatinimo akcijos, individualios ir grupinės konsultacijos.Tikimasi, kad projekto įgyvendinimo metu bus padidintas Anykščių rajono gyventojų sveikatos raštingumas ir įdiegti pozityvūs sveikos gyvensenos įgūdžiai.</t>
  </si>
  <si>
    <t>Pastebimas nepakankamas sveikatos raštingumo lygis vaikų tarpe bei neigiamas senėjimo ir demografinių pasekmių poveikis sveikatai vyresnio amžiaus žmonių tarpe, todėl siekiant sumažinti šias problemas, projekto įgyvendinimo metu numatoma Utenos rajono vaikams organizuoti ir vykdyti informacinius renginius, mokymus, seminarus, aktyvias veiklas, teorinius-praktinius užsiėmimus, skirtus tiesiogiai informuoti, šviesti tikslinės grupės asmenis sveikatos išsaugojimo ir stiprinimo, ligų prevencijos temomis, formuoti jų sveikos gyvensenos vertybines nuostatas, sveikatos raštingumo įgūdžius, įsigyti veikloms reikalingas priemones. Tikslinės grupes bus apmokomos, kaip naudoti defibriliatorių, kaip suteikti pirmąją pagalbą užspringus ar kt. Planuojama į veiklas kviesti žinomus žmones, kurie pravestų užsiėmimus, pasidalintų patirtimis bei praktikomis: mitybos, fizinio aktyvumo, psichinės sveikatos ir kt. temomis. Mokyklinio amžiaus vaikams planuojamos sveikatinimo stovyklos, kurių tikslas - formuoti sveikos gyvensenos įgūdžius. Vyresnio amžiaus žmonėms taip pat numatytos sveikatinimo stovyklos, kurių metu vyks veiklos, skirtos sveikos gyvensenos įpročių formavimui. Dalyviai turės galimybę dalyvauti aktyviose veiklose, išmoks geriau suprasti savo poreikius, įsiklausyti į kūno siunčiamus signalus bei atras sau patraukius fizinio aktyvumo, įtampos mažinimo bei sveikesnės mitybos būdus. Bus organizuojamos mankštos, šiaurietiškojo ėjimo , dailės terapijos užsiėmimai, garsų terapija ir kt.</t>
  </si>
  <si>
    <t>Projekto tikslas - modernizuoti ir praplėsti nakvynės namus, gerinant Zarasų rajone socialinės rizikos suaugusiems asmenims teikiamų laikino apgyvendinimo paslaugų kokybę.Įgyvendinus projektą bus praplėstas Zarasų rajono socialinių paslaugų centro teikiamų paslaugų spektras, pagerinta paslaugų kokybė ir patenkintas laikino apgyvendinimo socialinių paslaugų poreikis. Projekto įgyvendinimo metu bus atnaujinti Zarasų rajono socialinių paslaugų centro nakvynės namai. Jau veikiančių nakvynės namų patalpose bus atliktas paprastas patalpų remontas, suremontuotos buitinės patalpos, patalpos pritaikytos žmonėms su negalia. Taip pat numatoma įsigyti naują buitinę įrangą (virtuvėlei, skalbyklai), dezinfekavimo kamerą, baldus, kompiuterius. Suremontuotose nakvynės namuose galės gyventi apie 14 paslaugų gavėjų.</t>
  </si>
  <si>
    <t>Projekto tikslas - gerinti socialinių paslaugų prieinamumą bendruomenėje plėtojant socialinių paslaugų infrastruktūrą senyvo amžiaus asmenims. Projekto tikslui pasiekti suformuluotas uždavinys: modernizuoti infrastruktūrą, siekiant užtikrinti kokybiškesnių paslaugų teikimą Utenos r. Projekto uždaviniui pasiekti numatyta: Utenos rajono savivaldybės Leliūnų socialinės globos namų dalies vidaus patalpų sutvarkymas; asmens higienai būtinos įrangos ir transporto priemonės įsigijimas. Projektu numatoma sutvarkyti bei atnaujinti Utenos rajono savivaldybės Leliūnų socialinės globos namų patalpas: poilsio-svečių-maldos -renginių ir vonios-tualeto kambario, kurios atitiktų Globos namų gyventojų poreikius, fizines galimybes, bei įsigyti fiziniam aktyvumui, sveikatinimui skirtą priemonę ir transporto priemonę, pritaikytą vežti neįgalius asmenis sveikatos priežiūros bei palaikymo tikslais.</t>
  </si>
  <si>
    <t>Projektą "Anykščių rajono Svėdasų senelių globos namų modernizavimas" (toliau - Projektas) nuspręsta įgyvendinti dėl senyvo amžiaus asmenų poreikių neatitinkančios Svėdasų senelių globos namų infrastruktūros. Svėdasų senelių globos namai yra įkurti mediniame, 1940 m. statytame pastate, kurio išplanavimas, erdviniai ir statybiniai sprendimai neatitinka šiandieninių reikalavimų ir varžo senyvo amžiaus asmenų mobilumo ir savarankiškumo galimybes. Šiuo metu, Svėdasų senelių globos namuose yra 40 vietų paslaugos gavėjams, toks vietų skaičius išliks ir įgyvendinus projektą. Siekiant išspręsti esamas problemas, projekto metu planuojama atlikti Svėdasų senelių globos namų dalies kapitalinio remonto darbus: įrengti liftinį keltuvą, naujas higienos patalpas, pakeisti duris, pastato naudojimo paskirtį, įrengiant elektrinį šildymą, ventiliaciją, atnaujinti apšvietimą bei suremontuoti dalį patalpų. Įgyvendinus projektą bus pagerinta senyvo amžiaus asmenims teikiamų socialinių paslaugų kokybė ir prieinamumas.</t>
  </si>
  <si>
    <t>Planuojamo projekto esmė – atlikti nenaudojamo visuomeninio pastato (buvusio vaikų darželio), esančio adresu Taikos pr. 20A, Visaginas, unikalus Nr. 3098-5003-4014, konversiją, paverčiant juos moderniais ir šiuolaikiškais savarankiško gyvenimo namais. Numatoma demontuoti didžiąją dalį esamo pastato iki rūsio perdangos, atnaujinti rekonstruojamo pastato plotui reikalingus pamatus ir ant jų pastatyti 4 modulinius karkasinius namelius. Kiekviename moduliniame namelyje bus įrengta po 4 vienviečius kambarius su WC/dušo patalpa, virtuve bei lauko terasa (numatant išėjimus iš kambarių į lauko terasas). Bendro naudojimo ir personalo modulyje numatyta įrengti patalpas – personalo kabinetus, WC patalpą, bendros erdvės patalpą, kurioje gyventojai galės žiūrėti televizorių, naudotis kompiuteriais ir tiesiog bendrauti bei techninę patalpą. Viso savarankiško gyvenimo namuose numatoma sukurti – 16 vietų socialinių paslaugų gavėjams.</t>
  </si>
  <si>
    <t>Projektu siekiama išplėsti galimybes aprūpinti socialiniu būstu visas Utenos rajono socialines gyventojų grupes, sumažinti ilgiausiai laukiančiųjų, turinčių teisę į socialinį būstą, sąrašą, sudaryti geresnes jų gyvenimo sąlygas. Projekto įgyvendinimo metu numatytas 20 vnt. butų pirkimas bei jų aprūpinimas būtina įranga (viryklės su orkaitėmis, 20 vnt. ir. įranga neįgaliojo poreikiams, 1 vnt.). Šiuo projektu tikimasi prisidėti prie Utenos rajono savivaldybės socialinio būsto fondo plėtros, paskatinti nepasiturinčių šeimų (asmenų) integraciją į darbo rinką, pagerinti rajono socialinę - ekonominę aplinką.</t>
  </si>
  <si>
    <t>Projekto tikslas yra padidinti Anykščių rajono savivaldybės socialinio būsto fondą, siekiant išplėsti galimybes apsirūpinti būstu asmenims ir šeimoms, turintiems teisę į socialinio būsto nuomą. Šiam tikslui pasiekti priskirtas projekto uždavinys – aprūpinti socialiniu būstu ilgiausiai socialinio būsto laukiančius asmenis Anykščių rajono savivaldybėje, atsižvelgiant į socialinio būsto plėtros finansavimo galimybes. Įvertinus socialinio būsto finansavimo galimybes bei atlikus finansiniu, ekonominiu ir socialiniu aspektais naudingiausios alternatyvos analizę, numatoma pagrindinė projekto veikla – būstų, skirtų socialinio būsto reikmėms įsigijimas. Projekto įgyvendinimo laikotarpiu planuojama įsigyti 20 socialinių būstų, 6 iš jų pritaikant neįgaliesiems. Anykščių rajono savivaldybė projekto lėšomis įsigytą socialinį būstą ir jo aplinką, pagal poreikį, pritaikys neįgaliesiems ne projekto lėšomis.</t>
  </si>
  <si>
    <t>Projekto tikslui pasiekti numatyta kapitališkai suremontuoti Visagino savivaldybės administracijai nuosavybės teise priklausančio bendrabučio patalpas, pritaikant jas socialiniams būstams. Įgyvendinant Projektą bus kapitališkai suremontuota dalis bendrabutyje esančių patalpų, viso įrengiant 25 socialinius būstus. Iš jų 3 būstai bus pritaikyti neįgaliesiems. Tikimasi, kad įgyvendinamo projekto dėka sumažės Visagino miesto savivaldybės socialinio būsto eilėje laukiančių šeimų skaičius ir tuo pačiu didės galimybės apsirūpinti būstu šeimoms ir asmenims, turintiems teisę į socialinį būstą, gerės tikslinės grupės ir jų šeimos narių gyvenimo kokybė.</t>
  </si>
  <si>
    <t>Projektu siekiama prisidėti prie Ignalinos rajono savivaldybės socialinio būsto fondo plėtros. Projekto įgyvendinimo metu bus įsigyta 21 socialinis būstas Ignalinos mieste, iš kurių 2 butus numatoma pritaikyti neįgaliesiems. Minėti 2 būstai bus aprūpinti įranga, skirta judėjimo negalią turintiems asmenims (mobiliais keltuvais ir atlenkiamomis dušo kėdutėmis). Visi būstai bus aprūpinti viryklėmis (su orkaitėmis). Tikimasi, kad įgyvendinus projektą padidės galimybės apsirūpinti būstu šeimoms ir asmenims, turintiems teisę į socialinį būstą, pagerės minėtų asmenų gyvenimo kokybė, integracija į darbo rinką.</t>
  </si>
  <si>
    <t>Projektu siekiama Ignalinos rajono savivaldybės viešosios bibliotekos infrastruktūrą pritaikyti vietos bendruomenės poreikiams. Numatoma suremontuoti šiuo metu nenaudojamas rūsio patalpas, įsigyti būtiną įrangą ir įkurti „Tėvų ir vaiko“ skaityklą. Skaitykla bus pritaikyta jaunų šeimų informaciniams poreikiams bei bibliotekinei veiklai. Jaunos šeimos turės galimybę bendrauti, ugdyti socialinius, pilietinius gebėjimus, spręsti socialines bendruomenės problemas, lankytis teminiuose renginiuose. Vaikai turės galimybę būti skaitykloje su besilankančiais tėvais, bendrauti ir kartu lavintis. Įgyvendinus projektą bus sukurta nauja paslauga, kuri prisidės prie Ignalinos miesto patrauklumo vietos gyventojams, ir miesto svečiams iš kitų Lietuvos regionų, užsienio.</t>
  </si>
  <si>
    <t>Projektu siekiama atnaujinti viešąją pramogų ir laisvalaikio infrastruktūrą Molėtų vasaros estrados teritorijoje: bus įrengta vasaros estrados scena su stogu ir artistinėmis patalpomis, vasaros estrados aikštelė bei stovėjimo aikštelė, apšvietimas. Šiomis priemonėmis bus padidintas esamos infrastruktūros funkcinis pritaikymas, sudarytos galimybės plėsti kultūrinių paslaugų asortimentą ir gerinti jų kokybę, mažinti kultūrinio sezono įtaką organizuojant kultūrines veiklas lauke. Tikimasi, kad stacionarios lauko estrados pritaikymas kompleksinei veiklai (laisvalaikio, pramogų, kultūrinio turizmo, edukacinių, kultūrinių mainų su kitomis valstybėmis, profesionalaus meno sklaidos regionuose renginių organizavimo ir kt.) ženkliai padidins vietovės patrauklumą, skatins privačias investicijas į kultūros paslaugų verslą, pritrauks daugiau turistų, prisidės prie viešosios kultūros paslaugų infrastruktūros plėtojimo ne tik Molėtų mieste, bet ir visame Utenos regione.</t>
  </si>
  <si>
    <t>Projekto metu planuojama modernizuoti Zaraso ežero Didžiosios salos mažąją estradą (unikalus Nr. 4400-4073-6869) ir mini amfiteatrą: rekonstruoti estradą su persirengimo patalpomis, įsigyti reikiamą įrangą (salės apšvietimo ir įgarsinimo įrangą, salės kėdes), atnaujinti mini amfiteatrą. Tikimasi, kad įgyvendinus projektą pagerės ir prasiplės kultūros, švietimo, aktyvaus poilsio ir kitos paslaugos, nes bus sukurta tam skirta infrastruktūra, bus sudarytos geresnės sąlygos renginių organizavimo veiklai vykdyti. Po projekto įgyvendinimo kultūros objekte numatoma organizuoti koncertus, parodas, ekspozicijas, švietimo ir edukacinius renginius. Planuojama, kad tai padidins projekto tikslinių grupių – vietos ir Lietuvos gyventojų – srautus bei kultūros objekto žinomumą.</t>
  </si>
  <si>
    <t>Projekto metu planuojama modernizuoti Visagino kultūros centrą, esantį Vilties g. 5, Visagino mieste: planuojama atlikti pastato atskirų erdvių remontą, įsigyti įrangą ir baldus. Projektas bus įgyvendinamas buvusios mokyklos pastate pritaikant jį kultūros paslaugų teikimui. Įgyvendinus projektą kultūrinių paslaugų teikimui nepritaikytas pastatas bus įveiklintas ir objektas po projekto pabaigos pradės pilnavertiškai funkcionuoti bei teikti kokybiškas, šiuolaikiškas paslaugas, bus sukurtos sąlygos plėsti esamas ir pritraukti naujas kultūrines veiklas, pagerės ir prasiplės miesto gyventojams skirtos miesto gyventojams skirtos kultūros centro paslaugos. Sutvarkytame kultūros centre numatoma organizuoti koncertus, teminius vakarus, įvairias parodas, spektaklius, artistų pasirodymus, edukacines programas, užsiėmimus ir kitas kultūrines veiklas. Planuojama, kad dėl projekto lėšomis sutvarkytos infrastruktūros kultūros centras per metus papildomai pritrauks naujų lankytojų.</t>
  </si>
  <si>
    <t>Pagrindinė projekto problema – nepakankama Lietuvos etnokosmologijos muziejaus teikiamų paslaugų kokybė, kompleksiškumas ir prieinamumas bei veiklos sezoniškumas.Šią problemą planuojama spręsti Lietuvos etnokosmologijos muziejuje įrengiant kosminį laukiamąjį, vidaus ekspoziciją, patalpas edukacinių veiklų vykdymui, įsigyjant kultūrinėms edukacinių veiklų paslaugoms vykdyti reikalingą įrangą ir baldus.Tikimasi, kad įgyvendinus projektą bus sudarytos sąlygos Lietuvos etnokosmologijos muziejaus lankytojams teikti kokybiškesnes ir įdomesnes esamas bei naujas paslaugas. Po projekto įgyvendinimo Lietuvos etnokosmologijos muziejuje lankytojus į etnokosmologijos pasaulį įtrauks veiklos naujame kosminiame laukiamajame, nauja vidaus ekspozicija, bus pagerintos ir sudarytos naujos galimybės organizuoti renginius kosminės tematikos ar vaizdingoje aplinkoje, leis pasiūlyti naujas edukacines veiklas, sezono metu bus sudarytos galimybės stebėjimuose dalyvauti didesniam lankytojų skaičiui.</t>
  </si>
  <si>
    <t>Pagrindinė problema, kuriai spręsti inicijuotas šis projektas – nepakankamai patraukli Utenos A. ir M. Miškinių viešosios bibliotekos aplinka nesudaro sąlygų veikloms plėtoti ir jų kokybei užtikrinti. Siekiant pagerinti Utenos A. ir M. Miškinių viešosios bibliotekos teikiamų paslaugų kokybę, projekto metu numatoma pagerinti įstaigos infrastruktūrą, įsigyjant bei sumontuojant naujus baldus ir jais pakeičiant jau susidėvėjusius ir nebeatitinkančius vartotojų poreikių. Tikimasi, kad bibliotekos erdvių atnaujinimui skirta projekto veikla prisidės prie įstaigos veiklos vystymo, jos teikiamų paslaugų kokybės gerinimo, paskatins lankytojus - vietos, regiono ir šalies gyventojus aktyviau naudotis bibliotekos erdvėmis. Naujos, jaukios, patogios bibliotekos erdvės skatins lankytojus ilgiau užtrukti, naudotis neformalaus švietimo paslaugomis ir turiningai leisti laiką</t>
  </si>
  <si>
    <t>Viešojo valdymo institucijos nėra pakankamai aktyvios tobulinant visuomenei teikiamas paslaugas, trūksta kompleksiškų, tarpusavyje gerai koordinuotų veiksmų, kuriais viešajame valdyme butų siekiama visuomenės poreikius atitinkančios paslaugų kokybės. Norint padidinti gyventojų pasitenkinimą administracijos teikiamomis administracinėmis ir viešosiomis švietimo paslaugomis bei asmenų aptarnavimu, projekto įgyvendinimo metu numatyta optimizuoti administracijos teikiamų viešųjų švietimo paslaugų procedūras, įdiegiant LEAN kokybės vadybos sistemą su bendra duomenų mainų sistema, atlikti teisinio reglamentavimo bei veiklos organizavimo procesų patobulinimus, parengti Piliečių chartiją bei sustiprinti darbuotojų kompetencijas, reikalingas pagerinti paslaugų ir asmenų aptarnavimo kokybei. Įgyvendinant projektą bus gerinama Visagino savivaldybės administracijos veikla, susijusi su paslaugų ir asmenų aptarnavimu jas teikiant, ir visų šioje savivaldybėje esančių (14 vnt.) viešojo valdymo institucijų, kurios teikia gyventojams tokias pačias viešąsias švietimo paslaugas, teikiamų paslaugų ir asmenų aptarnavimo kokybė.</t>
  </si>
  <si>
    <t>Pagrindinė problema, kuriai spręsti yra inicijuotas šis projektas yra nepakankamai kokybiškai teikiamos Savivaldybės viešosios švietimo paslaugos. Trūksta aktualios informacijos pateikimo šių įstaigų internetinėse svetainėse, vieningos sistemos teikiant informaciją ir ja keičiantis. Zarasų rajono savivaldybės administracija naudojasi elektronine dokumentų valdymo sistema "Avilys", problema, kad tik nedidelė dalis kitų įstaigų taip pat ja naudojasi. Išplėtus šios sistemos naudojimą ir kitose įstaigose, būtų efektyviau ir greičiau valdoma informacija, priimami sprendimai, sprendžiamos problemos. Tikimasi, kad įgyvendinant projektą bus gerinama Zarasų rajono savivaldybės administracijos paslaugų teikimo ir asmenų aptarnavimo kokybės gerinimo veikla ir visų švietimo įstaigų, kurios yra projekto partneriai, švietimo paslaugų teikimo ir asmenų aptarnavimo kokybės gerinimo veikla. Planuojami paslaugų tobulinimo veiksmai: - paslaugų kokybės tyrimo atlikimas - specialistų kompetencijų stiprinimas - dokumentų valdymo sistemos plėtra, tobulinimas ir personalo apmokymai; - viešųjų paslaugų standarto nustatymas ir piliečių chartijos parengimas. Įgyvendinamas projektas tiesiogiai prisidės prie kokybiškesnių paslaugų teikimo tobulinant dokumentų valdymo sistemą, taip pat prie išsamesnės ir paprastesnės informacijos (atsižvelgiant į visuomenės pageidavimus) apie teikiamas paslaugas pateikimo nustatant viešųjų paslaugų kokybės standartus ir optimizuojant teikiamų paslaugų apimtį, kas sudarys sąlygas paslaugų gavėjams greičiau ir operatyviau gauti reikiamą informaciją tiek Zarasų rajono savivaldybės administracijoje ir jos Švietimo ir kultūros skyriuje, tiek ir visose švietimo įstaigose.</t>
  </si>
  <si>
    <t>Problema, kuriai spręsti inicijuotas projektas - gyventojų poreikių neatitinkanti šių trijų institucijų teikiamų viešųjų paslaugų verslui ir turizmo paslaugų teikimo ir gyventojų aptarnavimo kokybė.Siekiant pagerinti Utenos rajono savivaldybėje teikiamų konsultavimo ir informavimo paslaugų kokybę, numatyta atlikti viešųjų paslaugų verslui ir turizmo paslaugų planavimo, organizavimo ir teikimo procesų analizę, vertinimą, procesų bei stebėsenos tobulinimą. Taip pat suplanuota stiprinti savivaldybės viešojo valdymo institucijų darbuotojų kompetencijas, reikalingas gerinti paslaugų ir asmenų aptarnavimo kokybę.Projekto tikslinė grupė – Utenos rajono savivaldybės administracijos, Utenos verslo informacijos centro ir Utenos turizmo informacijos centro darbuotojai. Projekto netiesioginiai naudos gavėjai - Utenos rajono savivaldybės gyventojai ir turistai.Projekto nauda. Įgyvendinus numatytas priemones, padidės gyventojų patenkinimas Utenos savivaldybėje teikiamomis viešosiomis paslaugomis verslui, turizmo paslaugomis bei asmenų aptarnavimu. Bus parengtas ir įdiegtas viešųjų paslaugų verslui ir turizmo paslaugų kokybės ir asmenų aptarnavimo standartas, taip sudarant sąlygas efektyviau organizuoti šias paslaugas teikiančių institucijų darbą, tinkamai vykdyti numatytas funkcijas. Visa tai prisidės prie gyventojų aptarnavimo efektyvumo ir jų patenkinimo teikiamomis paslaugomis didinimo.</t>
  </si>
  <si>
    <t>Molėtų rajono savivaldybėje aktualiausia ir socialiai jautriausia sritis yra švietimo paslaugos, todėl šiame sektoriuje bus pradėti vykdyti aptarnavimo ir paslaugų kokybės pokyčiai. Įgyvendinant projektą bus siekiama didinti visuomenės pasitenkinimą Molėtų rajono savivaldybės administracijos ir jai pavaldžių 10 švietimo įstaigų asmenų aptarnavimu ir teikiamomis paslaugomis, įgyvendinant paslaugų teikimo ir/ar asmenų aptarnavimo kokybei gerinti skirtas priemones. Projekto metu bus atliekamas tyrimas, skirtas išanalizuoti numatytų paslaugų teikimo ir asmenų aptarnavimo funkcijų atlikimo procedūras (procesus) ir įvertinti poreikį jas optimizuoti ir (ar) pertvarkyti, siekiant sumažinti paslaugų gavėjų ir teikėjų patiriamus kaštus. Projekto metu Molėtų rajono savivaldybės administracijoje ir 10 švietimo paslaugas teikiančiose įstaigose bus sistemiškai įdiegti LEAN metodai ir įrankiai, akcentuojant šio diegimo poveikį į teikiamų paslaugų gerinimą. LEAN metodų pagalba bus optimizuojami projekte dalyvaujančių įstaigų paslaugų teikimo procesai. Siekiant geriau įsisavinti LEAN, kaip nuolatinio tobulėjimo įrankio veikimą, viešajame sektoriuje, planuojamas mokomasis vizitas į užsienio valstybę, kurioje yra viešojo sektoriaus įstaigų savo veikloje besivadovaujančių LEAN metodais. Projekte paslaugų ir asmenų aptarnavimo kokybei išlaikyti bus parengta Piliečių chartija.</t>
  </si>
  <si>
    <t>Gyventojų, įstaigų, įmonių, organizacijų poreikiai ir lūkesčiai bei teisės aktų reikalavimai sąlygoja poreikį didinti Anykščių rajono savivaldybės administracijos ir viešosios įstaigos Anykščių turizmo ir verslo informacinio centro veiklos efektyvumą bei diegti modernius vadybos metodus. Projektu siekiama pagerinti paslaugų ir asmenų aptarnavimo kokybę bei veiklos procesus minėtose įstaigose. Tuo tikslu bus įdiegta kokybės vadybos sistema (toliau − KVS), atitinkanti LST EN ISO 9001 standartą. KVS padės kontroliuoti įstaigų procesus ir prisidės prie strateginių tikslų siekimo – gerinti klientų aptarnavimo kokybę bei bendrą valdymo efektyvumą. KVS diegimas apims procesų pertvarkymą ir dokumentavimą pagal standarto reikalavimus, KVS palaikymo procedūrų parengimą ir įdiegimą. Svarbiausiems įstaigų veiklos procesams bus sukurtos kokybę gerinančios, vertinančios ir paslaugų vartotojų pasitikėjimą didinančios metodologijos ir įdiegtos atitinkamos priemonės, optimizuotas veiklos procesas ir su juo susijusios procedūros taikant Lean metodiką, įsigytos darbuotojų, susijusių su kokybės vadybos sistemos diegimu, mokymo paslaugos.Svarbu ir tai, kad projekto metu bus ne tik sudaromos sąlygos padidinti visuomenės pasitenkinimą teikiamomis viešosiomis paslaugomis ir asmenų aptarnavimu, bet kryptingai veiklos bus nukreipiaos į viešųjų paslaugų verslui teikimo tobulinimą, kartu bus prisidedama prie vienų iš svarbiausių Savivaldybės strateginių tikslų ir Vietos savivaldos įstatyme įtvirtintų funkcijų, skirtų tinkamų sąlygų verslui sudarymui teikiant patobulintas į tikslą orientuotas viešąsias paslaugas, turint tikslą, kad didėtų bendras gyventojų verslumas.</t>
  </si>
  <si>
    <t>Projektu siekiama padidinti visuomenės pasitenkinimą Ignalinos rajono savivaldybės administracijos ir Ignalinos rajono savivaldybės viešosios bibliotekos teikiamomis paslaugomis ir asmenų aptarnavimu. Tam tikslui atliekamas veiklos organizavimo procedūrų (veiklos procesų), susijusių su paslaugų teikimu ir asmenų aptarnavimu, tobulinimas ir jų įgyvendinimo užtikrinimas, kuriama piliečių chartija, Ignalinos rajono savivaldybės viešojoje bibliotekoje bus vykdomas paslaugų procesų modernizavimas ir patobulintų procesų įgyvendinimo užtikrinimas.</t>
  </si>
  <si>
    <t>Projekto metu planuojama patikslinti Ignalinos rajono savivaldybės teritorijos bendrajame plane ir Ignalinos miesto bendrajame plane esančius kraštovaizdžio ir gamtinio karkaso sprendinius, sutvarkyti 10 ha. gamtinio karkaso teritorijos plotą, rekultivuoti 2 karjerus ir likviduoti 8 bešeimininkius statinius.</t>
  </si>
  <si>
    <t>Projekto tikslas: Organizuoti mokymo priemones, kurios mažintų traumas ir išorines mirties priežastis bei onkologinius susirgimus. Projekto metu bus stiprinamas gyventojų fizinis aktyvumas ir psichinė sveikata, taip mažinant ligų tikimybę ir ilginant pragyvenimo trukmę. 219 dalyvių dalyvaus informavimo, švietimo ir mokymo renginiuose bei sveikatos raštingumą didinančiose veiklose.</t>
  </si>
  <si>
    <t>Bus vykdoma įvykdžius išankstines sąlygas – veiksmas turės atitikti patvirtintą Sumanios specializacijos strategiją, įmonės, kurios įsikurs pramonės parke, turės vykdyti mokslinių tyrimų, eksperimentinės plėtros ir inovacijų (toliau – MTEPI) veiklas, rengiant investicinį projektą veiksmui įgyvendinti ir priimant sprendimą dėl jo finansavimo bus pateikta informacija ar duomenys, pagrindžiantys prielaidą, kad kuriant ar plėtojant pramonės parko infrastruktūrą, pavyks pritraukti MTEPI veiklas vykdančias įmones</t>
  </si>
  <si>
    <t>Iš viso:</t>
  </si>
  <si>
    <t>Regionų plėtros planų rengimo</t>
  </si>
  <si>
    <t>4 priedas</t>
  </si>
  <si>
    <t>REGIONO PLĖTROS PLANO ĮGYVENDINIMO STEBĖSENOS DUOMENŲ SUVESTINĖ</t>
  </si>
  <si>
    <t xml:space="preserve">1 lentelė. Projektų įgyvendinimo stebėsenos duomenų suvestinė. </t>
  </si>
  <si>
    <t>Projekto finansavimo sutartis (Eur)</t>
  </si>
  <si>
    <t>Projekto įgyvendinimas (Eur)</t>
  </si>
  <si>
    <t>Pastabos</t>
  </si>
  <si>
    <t>ITI, RSP,S</t>
  </si>
  <si>
    <t>Iš viso</t>
  </si>
  <si>
    <t>Finansavimas ES fondų ar kitų tarptautinių finansavimo šaltinių)</t>
  </si>
  <si>
    <t>Išmokėtas finansavimas ES fondų ar kitų tarptautinių finansavimo šaltinių)</t>
  </si>
  <si>
    <t>Išmokėtos pareiškėjo / projekto vykdytojo  ir partnerio (-ių) lėšos</t>
  </si>
  <si>
    <t>Baigtas</t>
  </si>
  <si>
    <t>Baigtas 2019-04-08</t>
  </si>
  <si>
    <t>Baigtas 2018-10-18</t>
  </si>
  <si>
    <t>KT lesos</t>
  </si>
  <si>
    <t>Baigtas 2017-12-28</t>
  </si>
  <si>
    <t>Baigtas 2018-01-09</t>
  </si>
  <si>
    <t>PL</t>
  </si>
  <si>
    <t>Baigtas 2019-01-04</t>
  </si>
  <si>
    <t>Projektas valstyvinio planavimo</t>
  </si>
  <si>
    <t>Kt lesos</t>
  </si>
  <si>
    <t>Baigtas 2018-03-15</t>
  </si>
  <si>
    <t>* Projekto kodas nuodomas, jeigu projektas yra užregistruotas finansavimo šaltinio informacinėje sistemoje (pvz. 2014–2020 metų ES struktūrinių fondų posistemyje (SFMIS).</t>
  </si>
  <si>
    <t>** Nurodoma projekto įgyvendinimo stadija, pvz. rengiama paraiška, pateikta paraiška, pasirašyta projekto sutartis, baigtas, nuspręsta neteikti paraiškos, nuspręsta nefinansuoti ar kt.</t>
  </si>
  <si>
    <t>2 lentelė. Projektams priskirtų produkto vertinimo kriterijų reikšmių pasiekimo stebėsenos duomenų suvestinė.</t>
  </si>
  <si>
    <t>Projekto kodas finansavimo šaltinio informacinėje sistemoje*</t>
  </si>
  <si>
    <t>Produkto vertinimo kriterijų pasiekimas</t>
  </si>
  <si>
    <t>Kodas (I)</t>
  </si>
  <si>
    <t>Regiono plėtros plane suplanuota reikšmė (I)</t>
  </si>
  <si>
    <t>Finansavimo sutartyje suplanuota reikšmė (I)</t>
  </si>
  <si>
    <t>Pasiekta reikšmė (I)</t>
  </si>
  <si>
    <t>Kodas (II)</t>
  </si>
  <si>
    <t>Regiono plėtros plane suplanuota reikšmė (II)</t>
  </si>
  <si>
    <t>Finansavimo sutartyje suplanuota reišmė (II)</t>
  </si>
  <si>
    <t>Pasiekta reikšmė (II)</t>
  </si>
  <si>
    <t>Kodas (III)</t>
  </si>
  <si>
    <t>Regiono plėtros plane suplanuota reikšmė (III)</t>
  </si>
  <si>
    <t>Finansavimo sutartyje suplanuota reikšmė (III)</t>
  </si>
  <si>
    <t>Pasiekta  reikšmė (III)</t>
  </si>
  <si>
    <t>Kodas (IV)</t>
  </si>
  <si>
    <t>Regiono plėtros plane suplanuota reikšmė (IV)</t>
  </si>
  <si>
    <t>Finansavimo sutartyje suplanuota reikšmė (IV)</t>
  </si>
  <si>
    <t>Pasiekta reikšmė (IV)</t>
  </si>
  <si>
    <t>Kodas (V)</t>
  </si>
  <si>
    <t>Regiono plėtros plane suplanuota reikšmė (V)</t>
  </si>
  <si>
    <t>Finansavimo sutartyje suplanuota reikšmė (V)</t>
  </si>
  <si>
    <t>Pasiekta reikšmė (V)</t>
  </si>
  <si>
    <t>Kodas (VI)</t>
  </si>
  <si>
    <t>Regiono plėtros plane suplanuota reikšmė (VI)</t>
  </si>
  <si>
    <t>Finansavimo sutartyje suplanuota reikšmė (VI)</t>
  </si>
  <si>
    <t>Pasiekta reikšmė (VI)</t>
  </si>
  <si>
    <t>07.1.1-CPVA-R-905-91-0010</t>
  </si>
  <si>
    <t>6826.23</t>
  </si>
  <si>
    <t>844.65</t>
  </si>
  <si>
    <t>07.1.1-CPVA-R-905-91-0005</t>
  </si>
  <si>
    <t>07.1.1-CPVA-R-905-91-0004</t>
  </si>
  <si>
    <t>07.1.1-CPVA-R-905-91-0001</t>
  </si>
  <si>
    <t>07.1.1-CPVA-R-905-91-0013</t>
  </si>
  <si>
    <t>07.1.1-CPVA-R-905-91-0009</t>
  </si>
  <si>
    <t>07.1.1-CPVA-R-905-91-0011</t>
  </si>
  <si>
    <t>07.1.1-CPVA-R-905-91-0007</t>
  </si>
  <si>
    <t>07.1.1-CPVA-R-905-91-0002</t>
  </si>
  <si>
    <t>07.1.1-CPVA-R-905-91-0012</t>
  </si>
  <si>
    <t>07.1.1-CPVA-R-905-91-0006</t>
  </si>
  <si>
    <t>07.1.1-CPVA-R-903-91-0001</t>
  </si>
  <si>
    <t>07.1.1-CPVA-V-902-01-0006</t>
  </si>
  <si>
    <t>07.1.1-CPVA-V-902-01-0003</t>
  </si>
  <si>
    <t>08.2.1-CPVA-R-908-91-0001</t>
  </si>
  <si>
    <t>06.2.1-TID-R-511-91-0006</t>
  </si>
  <si>
    <t>06.2.1-TID-R-511-91-0001</t>
  </si>
  <si>
    <t>06.2.1-TID-R-511-91-0003</t>
  </si>
  <si>
    <t>06.2.1-TID-R-511-91-0002</t>
  </si>
  <si>
    <t>06.2.1-TID-R-511-91-0005</t>
  </si>
  <si>
    <t>06.2.1-TID-R-511-91-0004</t>
  </si>
  <si>
    <t>04.5.1-TID-R-516-91-0001</t>
  </si>
  <si>
    <t>04.5.1-TID-R-516-91-0003</t>
  </si>
  <si>
    <t>04.5.1-TID-R-516-91-0002</t>
  </si>
  <si>
    <t>04.5.1-TID-V-513-01-0007</t>
  </si>
  <si>
    <t>04.5.1-TID-V-513-01-0002</t>
  </si>
  <si>
    <t>05.4.1-CPVA-R-302-91-0001</t>
  </si>
  <si>
    <t>05.4.1-CPVA-R-302-91-0002</t>
  </si>
  <si>
    <t>05.4.1-CPVA-R-302-91-0003</t>
  </si>
  <si>
    <t>05.4.1-CPVA-R-302-91-0004</t>
  </si>
  <si>
    <t>05.4.1-LVPA-R-821-91-0001</t>
  </si>
  <si>
    <t>05.3.2-APVA-R-014-91-0001</t>
  </si>
  <si>
    <t>05.3.2-APVA-R-014-91-0002</t>
  </si>
  <si>
    <t>05.3.2-APVA-R-014-91-0005</t>
  </si>
  <si>
    <t>05.3.2-APVA-R-014-91-0004</t>
  </si>
  <si>
    <t>05.3.2-APVA-R-014-91-0003</t>
  </si>
  <si>
    <t>05.3.2-APVA-R-014-91-0006</t>
  </si>
  <si>
    <t>05.3.2-APVA-R-014-91-0007</t>
  </si>
  <si>
    <t>05.3.2-APVA-R-014-91-0009</t>
  </si>
  <si>
    <t>05.3.2-APVA-R-014-91-0008</t>
  </si>
  <si>
    <t>05.1.1-APVA-R-007-91-0001</t>
  </si>
  <si>
    <t>05.1.1-APVA-R-007-91-0002</t>
  </si>
  <si>
    <t>05.2.1-APVA-R-008-91-0001</t>
  </si>
  <si>
    <t>05.2.1-APVA-R-008-91-0006</t>
  </si>
  <si>
    <t>05.2.1-APVA-R-008-91-0003</t>
  </si>
  <si>
    <t>05.2.1-APVA-R-008-91-0011</t>
  </si>
  <si>
    <t>05.2.1-APVA-R-008-91-0008</t>
  </si>
  <si>
    <t>05.2.1-APVA-R-008-91-0009</t>
  </si>
  <si>
    <t>05.5.1-APVA-R-019-91-0009</t>
  </si>
  <si>
    <t>05.5.1-APVA-R-019-91-0002</t>
  </si>
  <si>
    <t>05.5.1-APVA-R-019-91-0004</t>
  </si>
  <si>
    <t>05.5.1-APVA-R-019-91-0003</t>
  </si>
  <si>
    <t>05.5.1-APVA-R-019-91-0001</t>
  </si>
  <si>
    <t>05.5.1-APVA-R-019-91-0005</t>
  </si>
  <si>
    <t>05.5.1-APVA-R-019-91-0008</t>
  </si>
  <si>
    <t>05.5.1-APVA-R-019-91-0007</t>
  </si>
  <si>
    <t>05.5.1-APVA-R-019-91-0006</t>
  </si>
  <si>
    <t>09.1.3-CPVA-R-705-91-0002</t>
  </si>
  <si>
    <t>09.1.3-CPVA-R-724-91-0002</t>
  </si>
  <si>
    <t>09.1.3-CPVA-R-724-91-0001</t>
  </si>
  <si>
    <t>09.1.3-CPVA-R-724-91-0003</t>
  </si>
  <si>
    <t>09.1.3-CPVA-R-725-91-0001</t>
  </si>
  <si>
    <t>09.1.3-CPVA-R-725-91-0002</t>
  </si>
  <si>
    <t>08.1.3-CPVA-R-609-91-0003</t>
  </si>
  <si>
    <t>08.1.3-CPVA-R-609-91-0001</t>
  </si>
  <si>
    <t>08.1.3-CPVA-R-609-91-0004</t>
  </si>
  <si>
    <t>08.1.3-CPVA-R-609-91-0008</t>
  </si>
  <si>
    <t>08.1.3-CPVA-R-609-91-0006</t>
  </si>
  <si>
    <t>08.1.3-CPVA-R-609-91-0002</t>
  </si>
  <si>
    <t>08.1.3-CPVA-R-609-91-0007</t>
  </si>
  <si>
    <t>08.4.2-ESFA-R-615-91-0001</t>
  </si>
  <si>
    <t>08.4.2-ESFA-R-615-91-0002</t>
  </si>
  <si>
    <t>08.4.2-ESFA-R-615-91-0003</t>
  </si>
  <si>
    <t>08.4.2-ESFA-R-615-91-0004</t>
  </si>
  <si>
    <t>08.4.2-ESFA-R-615-91-0007</t>
  </si>
  <si>
    <t>08.4.2-ESFA-R-615-91-0006</t>
  </si>
  <si>
    <t>08.4.2-ESFA-R-630-91-0007</t>
  </si>
  <si>
    <t>08.4.2-ESFA-R-630-91-0003</t>
  </si>
  <si>
    <t>08.4.2-ESFA-R-630-91-0009</t>
  </si>
  <si>
    <t>08.4.2-ESFA-R-630-91-0004</t>
  </si>
  <si>
    <t>08.4.2-ESFA-R-630-91-0005</t>
  </si>
  <si>
    <t>08.4.2-ESFA-R-630-91-0001</t>
  </si>
  <si>
    <t>08.1.1-CPVA-R-407-91-0005</t>
  </si>
  <si>
    <t>08.1.1-CPVA-R-407-91-0004</t>
  </si>
  <si>
    <t>08.1.1-CPVA-R-407-91-0001</t>
  </si>
  <si>
    <t>08.1.1-CPVA-R-407-91-0006</t>
  </si>
  <si>
    <t>08.1.2-CPVA-R-408-91-0004</t>
  </si>
  <si>
    <t>08.1.2-CPVA-R-408-91-0003</t>
  </si>
  <si>
    <t>08.1.2-CPVA-R-408-91-0002</t>
  </si>
  <si>
    <t>08.1.2-CPVA-R-408-91-0005</t>
  </si>
  <si>
    <t>08.1.2-CPVA-R-408-91-0006</t>
  </si>
  <si>
    <t>08.1.2-CPVA-R-408-91-0001</t>
  </si>
  <si>
    <t>07.1.1-CPVA-R-305-91-0001</t>
  </si>
  <si>
    <t>07.1.1-CPVA-R-305-91-0003</t>
  </si>
  <si>
    <t>07.1.1-CPVA-R-305-91-0002</t>
  </si>
  <si>
    <t>07.1.1-CPVA-R-305-91-0004</t>
  </si>
  <si>
    <t>07.1.1-CPVA-R-305-91-0005</t>
  </si>
  <si>
    <t>07.1.1-CPVA-R-305-91-0006</t>
  </si>
  <si>
    <t>10.1.3-ESFA-R-920-91-0001</t>
  </si>
  <si>
    <t>10.1.3-ESFA-R-920-91-0005</t>
  </si>
  <si>
    <t>10.1.3-ESFA-R-920-91-0002</t>
  </si>
  <si>
    <t>10.1.3-ESFA-R-920-91-0004</t>
  </si>
  <si>
    <t>10.1.3-ESFA-R-920-91-0007</t>
  </si>
  <si>
    <t>10.1.3-ESFA-R-920-91-0008</t>
  </si>
  <si>
    <t xml:space="preserve">                                                     Regionų plėtros planų rengimo</t>
  </si>
  <si>
    <t>REGIONO PLĖTROS PLANO ĮGYVENDINIMO ATASKAITA</t>
  </si>
  <si>
    <t>1 lentelė. Regiono plėtros plano SSGG lentelėje nurodytų veiksnių pokyčių įvertinimas.</t>
  </si>
  <si>
    <t>Veiksniai</t>
  </si>
  <si>
    <t>Veiksnių pokyčių vertinimas*</t>
  </si>
  <si>
    <t>Stiprybės</t>
  </si>
  <si>
    <t>Silpnybės</t>
  </si>
  <si>
    <t>Galimybės</t>
  </si>
  <si>
    <t>Grėsmės</t>
  </si>
  <si>
    <t>* Veiksnių pokyčiai per ataskaitinį laikotarpį, regiono plėtros plano įgyvendinimo įtaka veiksnių pokyčiams.</t>
  </si>
  <si>
    <t>5 priedas</t>
  </si>
  <si>
    <t>2 lentelė. Regiono plėtros plano įgyvendinimo rezultatai.</t>
  </si>
  <si>
    <t>Nr.</t>
  </si>
  <si>
    <t>Prioritetas, tikslas, uždavinys, priemonė</t>
  </si>
  <si>
    <t>Vertinimo kriterijus</t>
  </si>
  <si>
    <t>Priemonei įgyvendinti numatytos lėšos (Eur)</t>
  </si>
  <si>
    <t>Priemonių įgyvendinimas (Eur)</t>
  </si>
  <si>
    <t>Kodas</t>
  </si>
  <si>
    <t>Pavadinimas, mato vnt.</t>
  </si>
  <si>
    <t>Planuojama pasiekti  reikšmė</t>
  </si>
  <si>
    <t>Pasiekta  reikšmė</t>
  </si>
  <si>
    <t>Planuojamas skirti finansavimas (iš valstybės biudžeto, ES fondų ar kitų finansavimo šaltinių)</t>
  </si>
  <si>
    <t>Planuojamos skirti pareiškėjo / projekto vykdytojo  ir partnerio (-ių) lėšos</t>
  </si>
  <si>
    <t>Išmokėtas finansavimas (iš valstybės biudžeto, ES fondų ar kitų finansavimo šaltinių)</t>
  </si>
  <si>
    <t>Prioritettas; Didinti teritorinę sanglaudą regione</t>
  </si>
  <si>
    <t xml:space="preserve">1.1.   </t>
  </si>
  <si>
    <t>1.1.1.</t>
  </si>
  <si>
    <t xml:space="preserve">Uždavinys 1:  Kompleksiškai atnaujinti savivaldybių centrų ir kitų miestų (nuo 6 iki 100 tūkst. gyv.) viešąją infrastruktūrą  </t>
  </si>
  <si>
    <t>1.2.1.</t>
  </si>
  <si>
    <t xml:space="preserve">Uždavinys 1:
Kompleksiškai modernizuoti kelių transporto infrastruktūrą 
</t>
  </si>
  <si>
    <t>Keleivių apyvartos kelių transportu, iš viso pagal reiso tipą indeksas, proc. (tūkst. keleivio km.)</t>
  </si>
  <si>
    <t>Kelių eismo įvykiuose žuvusiųjų skaičius, vnt.</t>
  </si>
  <si>
    <t>Rekonstruotų ir pritaikytų objektų kultūrinei meninei veiklai bei visuomenės kultūriniams poreikiams tenkinti, vnt.</t>
  </si>
  <si>
    <t>Sukurtų ir įdiegtų informacinių sistemų, vnt.</t>
  </si>
  <si>
    <t>Tikslas; darnaus išteklių naudojimo wskatinimas</t>
  </si>
  <si>
    <t>Atnaujintuose viešosios paskirties pastatuose sutaupyta energijos, MWh</t>
  </si>
  <si>
    <t>Utenos apskrities savivaldybių vandens tiekimo paslaugų prieinamumo rodiklių vidurkis, proc.</t>
  </si>
  <si>
    <t>Utenos apskrities savivaldybių nuotekų tvarkymo paslaugų prieinamumo rodiklių vidurkis, proc.</t>
  </si>
  <si>
    <t>Sąvartynuose šalinamų  komunalinių atliekų dalis, proc.</t>
  </si>
  <si>
    <t>Nedarbo lygis lyginant su Lietuvos vidurkiu, proc</t>
  </si>
  <si>
    <t>Priemonė: Sukurti ir (arba) išplėtoti pramoninių parkų infrastruktūrą ir taip sudaryti sąlygas pritraukti tiesioginių užsienio investicijų sumanios specializacijos srityse (valstybinė SMART PARK LT)</t>
  </si>
  <si>
    <t>1-6 metų vaikų, ugdomų pagal veiksmų programą ERPF lėšomis atnaujintose ikimokyklinio ir priešmokyklinio ugdymo įstaigose, dalis (proc.)</t>
  </si>
  <si>
    <t>Bendrojo ugdymo mokinių, kurie mokosi bent už 280 tūkst. eurų pagal veiksmų programą ERFF lėšomis atnaujintose įstaigose (proc.)</t>
  </si>
  <si>
    <t>n.d.</t>
  </si>
  <si>
    <t>Neformaliojo ugdymo paslaugomis mokykloje ir kitur pasinaudojančių vaikų dalis, proc.</t>
  </si>
  <si>
    <t>Asmenų (šeimų), kuriems išnuomotas savivaldybės socialinis būstas, dalis nuo visų socialinio būsto nuomos laukiančių asmenų (šeimų), proc.</t>
  </si>
  <si>
    <t>Naujų kultūros paslaugų skaičius, vnt.</t>
  </si>
  <si>
    <t>Savivaldybių tarybų rinkimuose dalyvavusių rinkėjų skaičius, palyginti su visų rinkėjų skaičiumi, proc.</t>
  </si>
  <si>
    <t>2.2.2.1.11</t>
  </si>
  <si>
    <t>2.2.2.1.12</t>
  </si>
  <si>
    <t>R090019-380000-2225</t>
  </si>
  <si>
    <t>Bešeimininkių apleistų statinių likvidavimas Molėtų rajono savivaldybėje</t>
  </si>
  <si>
    <t>Bešeimininkių apleistų pastatų likvidavimas Zarasų rajone</t>
  </si>
  <si>
    <t>R090019-380000-2226</t>
  </si>
  <si>
    <t xml:space="preserve">Projekto tikslas - skatinti socialinę ir ekonominę Zarasų rajono plėtrą sudarant sąlygas gyventojų užimtumui didėti. Įgyvendinus projektą patrauklioje vietoje miesto centre bus įrengtas prekybos ir paslaugų pasažas, kuriame vietos gamintojai ir paslaugų teikėjai plėtos savo verslus: siūlys vietos gaminius ir produktus, paslaugas, pristatys amatus ir rankdarbius. Projekto metu numatoma nugriauti dalį esamų pastatų, dalį jų rekonstruoti ir pritaikyti prekybai viduje, sutvarkyti sklypą (takai pėstiesiems, privažiavimai aptarnaujančiam personalui, žalioji infrastruktūra, mažoji architektūra) ir kt. </t>
  </si>
  <si>
    <t xml:space="preserve">Dalis Utenos r. Jasonių k. gyventojų neturi galimybės prisijungti prie centralizuotos vandens tiekimo ir nuotekų tvarkymo sistemos ir gauti viešai teikiamas kokybiškas paslaugas. Esamos infrastruktūros nebuvimas riboja vartotojų galimybes, todėl yra būtina pakloti vandens tiekimo ir nuotekų tvarkymo tinklus Jasonių k., ir tokiu būdu padidinti vandens tiekimo ir nuotekų tvarkymo paslaugų prieinamumą bei užtikrinti nepertraukiamas geriamojo vandens tiekimo ir nuotekų surinkimo paslaugas. Numatomos investicijos prisidės prie Utenos r. socialinės ekonominės plėtros, gyventojų gyvenimo kokybės gerinimo, svveikatos, aplinkos išsaugojimo. </t>
  </si>
  <si>
    <t>188712799, Molėtų rajono savivaldybės administracija</t>
  </si>
  <si>
    <t>Įgyvendinama sutartis</t>
  </si>
  <si>
    <t>Pėsčiųjų ir dviračių takų plėtra Griežto ežero pakrantėje nuo Vytauto gatvės iki Griežto gatvės</t>
  </si>
  <si>
    <t>188753461, Zarasų rajono savivaldybės administracija</t>
  </si>
  <si>
    <t>Dviračių ir pėsčiųjų takų infrastruktūros Utenos mieste plėtra, siekiant pagerinti Pramonės rajono pasiekiamumą</t>
  </si>
  <si>
    <t>188710442, Utenos rajono savivaldybės administracija</t>
  </si>
  <si>
    <t>183606952, Uždaroji akcinė bendrovė "Utenos komunalininkas"</t>
  </si>
  <si>
    <t>155498117, Uždaroji akcinė bendrovė "Visagino būstas"</t>
  </si>
  <si>
    <t>188711925, Visagino savivaldybės administracija</t>
  </si>
  <si>
    <t>188774637, Anykščių rajono savivaldybės administracija</t>
  </si>
  <si>
    <t>Grąžinimas</t>
  </si>
  <si>
    <t>Avanso grąžinimas</t>
  </si>
  <si>
    <t>Konteinerinių aikštelių įrengimas (rekonstrukcija) Ignalinos r. savivaldybėje ir atliekų surinkimo konteinerių konteinerinėms aikštelėms įsigijimas</t>
  </si>
  <si>
    <t>288768350, Ignalinos rajono savivaldybės administracija</t>
  </si>
  <si>
    <t>Vandens tiekimo ir nuotekų tvarkymo infrastruktūros plėtra Ignalinos rajone</t>
  </si>
  <si>
    <t>155461670, Uždaroji akcinė bendrovė "Ignalinos vanduo"</t>
  </si>
  <si>
    <t>Vandens tiekimo ir nuotekų tvarkymo infrastruktūros plėtra ir rekonstravimas Zarasų rajono savivaldybėje</t>
  </si>
  <si>
    <t>187920473, Uždaroji akcinė bendrovė "Zarasų vandenys"</t>
  </si>
  <si>
    <t>Vandens tiekimo ir nuotekų tvarkymo infrastruktūros plėtra ir rekonstrukcija Molėtų rajone (Inturkėje (Pakrovų km), Giedraičiuose, Alantoje)</t>
  </si>
  <si>
    <t>167524751, UAB "Molėtų vanduo"</t>
  </si>
  <si>
    <t>Vandens tiekimo ir nuotekų tvarkymo infrastruktūros plėtra ir rekonstrukcija Anykščių r. sav., Kurklių miestelyje</t>
  </si>
  <si>
    <t>154138664, Uždaroji akcinė bendrovė "Anykščių vandenys"</t>
  </si>
  <si>
    <t>Geriamojo vandens tiekimo tinklų rekonstrukcija Visagino savivaldybėje</t>
  </si>
  <si>
    <t>110087517, Valstybės įmonė "VISAGINO ENERGIJA"</t>
  </si>
  <si>
    <t>183633981, Uždaroji akcinė bendrovė "Utenos vandenys"</t>
  </si>
  <si>
    <t>Rytų Aukštaitijos miestai ir miesteliai – informavimo apie lankytinas vietas stiprinimas ženklinimo priemonėmis</t>
  </si>
  <si>
    <t>Nutraukta sutartis</t>
  </si>
  <si>
    <t>Panaikintos lėšos</t>
  </si>
  <si>
    <t>Kompleksinis Okuličiūtės dvarelio Anykščiuose sutvarkymas ir pritaikymas kultūrinei, meninei veiklai</t>
  </si>
  <si>
    <t>Naujų kultūros paslaugų visuomenės kultūriniams poreikiams tenkinti sukūrimas Utenos meno mokykloje</t>
  </si>
  <si>
    <t>Atgailos kanauninkų vienuolyno namo kapitalinis remontas pritaikant amatų centro ir bendruomenės poreikiams</t>
  </si>
  <si>
    <t>Anykščių rajono kraštovaizdžio estetinio potencialo didinimas likviduojant bešeimininkius kraštovaizdį darkančius statinius</t>
  </si>
  <si>
    <t>Kraštovaizdžio planavimas, tvarkymas ir būklės gerinimas Molėtų rajone</t>
  </si>
  <si>
    <t>Susisiekimo sąlygų pagerinimas tarp kuriamų Anykščių miesto traukos centrų bei patogus gyvenamosios aplinkos pasiekiamumo užtikrinimas</t>
  </si>
  <si>
    <t>Molėtų miesto Pastovio g., Siesarties g. ir S. Nėries g. rekonstrukcija</t>
  </si>
  <si>
    <t>Ąžuolų ir Kreivosios gatvių teritorijų išnaudojimas įrengiant universalią daugiafunkcinę aikštę</t>
  </si>
  <si>
    <t>Viešosios aktyvaus laisvalaikio infrastruktūros plėtra Molėtų mieste, II etapas</t>
  </si>
  <si>
    <t>Bendruomeninės aktyvaus laisvalaikio infrastruktūros įrengimas Anykščių mieste</t>
  </si>
  <si>
    <t>Anykščių miesto viešųjų erdvių sistemos pertvarkymas (II etapas)</t>
  </si>
  <si>
    <t>Zarasų Pauliaus Širvio progimnazijos sporto aikštyno įrengimas</t>
  </si>
  <si>
    <t>Viešųjų erdvių Zarasų miesto Didžiojoje saloje sutvarkymas</t>
  </si>
  <si>
    <t>Zarasų m. viešųjų erdvių kompleksinis sutvarkymas teritorijoje tarp Dariaus ir Girėno g. bei Šiaulių g. ir dviejuose daugiabučių kiemuose P. Širvio g.</t>
  </si>
  <si>
    <t>Molėtų miesto centrinės dalies kompleksinis sutvarkymas (I etapas)</t>
  </si>
  <si>
    <t>Molėtų miesto J. Janonio gatvės gyvenamojo kvartalo viešosios infrastruktūros sutvarkymas</t>
  </si>
  <si>
    <t>Daugiabučių namų kvartalų Ignalinos mieste kompleksinis sutvarkymas</t>
  </si>
  <si>
    <t>Ignalinos rajono savivaldybės viešosios bibliotekos infrastruktūros pritaikymas vietos bendruomenės poreikiams</t>
  </si>
  <si>
    <t>Koreguojantis grąžinimas</t>
  </si>
  <si>
    <t>Buvusios „Sedulinos“ mokyklos pastato pritaikymas Visagino kultūros centro ir bendruomenės reikmėms, įrengiant miestą po vienu stogu</t>
  </si>
  <si>
    <t>300509331, Visagino kultūros centras</t>
  </si>
  <si>
    <t>293303050, Lietuvos etnokosmologijos muziejus</t>
  </si>
  <si>
    <t>190194285, Utenos A. ir M. Miškinių viešoji biblioteka</t>
  </si>
  <si>
    <t>300137144, Zarasų rajono socialinių paslaugų centras</t>
  </si>
  <si>
    <t>300653972, Utenos rajono savivaldybės Leliūnų socialinės globos namai</t>
  </si>
  <si>
    <t>Apleisto (nenaudojamo) buvusio visuomeninio pastato konversija ir pritaikymas Savarankiško gyvenimo namų Visagine įkūrimui</t>
  </si>
  <si>
    <t>Bendrabučio tipo pastato, esančio Visagine, Kosmoso g. 28, patalpų pritaikymas socialinio būsto įrengimui</t>
  </si>
  <si>
    <t>301358544, UAB Ignalinos sveikatos centras</t>
  </si>
  <si>
    <t>187901010, Zarasų rajono savivaldybės viešoji įstaiga Pirminės sveikatos priežiūros centras</t>
  </si>
  <si>
    <t>154278545, Viešoji įstaiga Anykščių rajono savivaldybės pirminės sveikatos priežiūros centras</t>
  </si>
  <si>
    <t>UAB "DILINA" teikiamų paslaugų efektyvumo didinimas</t>
  </si>
  <si>
    <t>303125752, UAB "Dilina"</t>
  </si>
  <si>
    <t>Pirminės asmens sveikatos priežiūros veiklos efektyvumo didinimas VšĮ Visagino pirminės sveikatos priežiūros centre</t>
  </si>
  <si>
    <t>155936576, Viešoji įstaiga Visagino pirminės sveikatos priežiūros centras</t>
  </si>
  <si>
    <t>Vaikų sveikos gyvensenos skatinimas Visagino savivaldybėje</t>
  </si>
  <si>
    <t>301585652, Ignalinos rajono savivaldybės visuomenės sveikatos biuras</t>
  </si>
  <si>
    <t>304156341, Anykščių rajono savivaldybės visuomenės sveikatos biuras</t>
  </si>
  <si>
    <t>Sveikos gyvensenos skatinimas regioniniu lygiu</t>
  </si>
  <si>
    <t>301540924, Utenos rajono savivaldybės visuomenės sveikatos biuras</t>
  </si>
  <si>
    <t>Tuberkuliozės gydymo skatinimas Anykščių rajono savivaldybėje</t>
  </si>
  <si>
    <t>Netinkamos deklaruoti EK išlaidos</t>
  </si>
  <si>
    <t>195550162, Viešoji įstaiga Ignalinos rajono poliklinika</t>
  </si>
  <si>
    <t>Paslaugų prieinamumo priemonių tuberkulioze sergantiems asmenims įgyvendinimas Molėtų rajone</t>
  </si>
  <si>
    <t>303134121, Viešoji įstaiga Molėtų r. pirminės sveikatos priežiūros centras</t>
  </si>
  <si>
    <t>283839950, Viešoji įstaiga "Utenos pirminės sveikatos priežiūros centras"</t>
  </si>
  <si>
    <t>Priemonių, gerinančių ambulatorinių sveikatos priežiūros paslaugų prieinamumą tuberkulioze sergantiems asmenims, įgyvendinimas Zarasų r. savivaldybėje</t>
  </si>
  <si>
    <t>Utenos vaikų lopšelio - darželio "Šaltinėlis" vidaus patalpų modernizavimas</t>
  </si>
  <si>
    <t>Kūrybiškumą skatinančių edukacinių erdvių kūrimas Molėtų gimnazijos vidaus patalpose</t>
  </si>
  <si>
    <t>Anykščių miesto A. Vienuolio progimnazijos modernizavimas</t>
  </si>
  <si>
    <t>Edukacinių erdvių kūrimas Ignalinos Česlovo Kudabos progimnazijoje</t>
  </si>
  <si>
    <t>Vaikų ir jaunimo neformalaus ugdymosi galimybių plėtra Anykščių kūno kultūros ir sporto centrui priklausančiose A. Vienuolio progimnazijos patalpose</t>
  </si>
  <si>
    <t>Paslaugų ir asmenų aptarnavimo kokybės gerinimas Visagino savivaldybėje</t>
  </si>
  <si>
    <t>300056112, Viešoji įstaiga Utenos verslo informacijos centras</t>
  </si>
  <si>
    <t>ES</t>
  </si>
  <si>
    <t>VB</t>
  </si>
  <si>
    <t>KT vlš</t>
  </si>
  <si>
    <t>SB</t>
  </si>
  <si>
    <t>Viso apmok</t>
  </si>
  <si>
    <t>Viso par +partn</t>
  </si>
  <si>
    <t>Kt vies</t>
  </si>
  <si>
    <t>Viso par+ partn</t>
  </si>
  <si>
    <t>Viso sutartyje</t>
  </si>
  <si>
    <t xml:space="preserve">07.1.1-CPVA-R-903 ; 07.1.1-CPVA-V-902 </t>
  </si>
  <si>
    <t xml:space="preserve">04.5.1.-TID-V-513 ; 04.5.1.-TID-R-514 </t>
  </si>
  <si>
    <t>01.2.1-LVPA-V-830</t>
  </si>
  <si>
    <t xml:space="preserve">09.1.3-CPVA-R-724 </t>
  </si>
  <si>
    <t xml:space="preserve">08.1.2-CPVA-R-407 </t>
  </si>
  <si>
    <t xml:space="preserve">07.1.1-CPVA-R-305 </t>
  </si>
  <si>
    <t>Baigtas 2019-05-17</t>
  </si>
  <si>
    <t>Baigtas 2019-06-14</t>
  </si>
  <si>
    <t>08.1.3-CPVA-R-609-91-0005 Parai6kos vertinimas</t>
  </si>
  <si>
    <t>3.2.5.1.8</t>
  </si>
  <si>
    <t>R099920-490000-3236</t>
  </si>
  <si>
    <t>Paslaugų ir asmenų aptarnavimo kokybės gerinimas Utenos rajono seniūnijose</t>
  </si>
  <si>
    <t>Baigtas 2019-08-01</t>
  </si>
  <si>
    <t>Baigtas 2019-10-01</t>
  </si>
  <si>
    <t xml:space="preserve">Apleistų/avarinių pastatų nugriovimas ir teritorijos valymas, regeneruojant buvusį karinį miestelį </t>
  </si>
  <si>
    <t>2020.04</t>
  </si>
  <si>
    <t>1.2.1.1.14</t>
  </si>
  <si>
    <t>R095511-120000-1225</t>
  </si>
  <si>
    <t>Saugaus eismo priemonių diegimas Žemaitės gatvėje Zarasų mieste</t>
  </si>
  <si>
    <t>2020.08</t>
  </si>
  <si>
    <t>1.2.2.1.6</t>
  </si>
  <si>
    <t>R095516-190000-1213</t>
  </si>
  <si>
    <t xml:space="preserve">Pėsčiųjų takų tinklo plėtra Dusetose, Zarasų rajone </t>
  </si>
  <si>
    <t>2020.12</t>
  </si>
  <si>
    <t>1.2.2.1.7</t>
  </si>
  <si>
    <t>R095516-190000-1214</t>
  </si>
  <si>
    <t>Susisiekimo sąlygų gerinimas Molėtų mieste įrengiant pėsčiųjų takus tarp Ąžuolų ir Melioratorių gatvių</t>
  </si>
  <si>
    <t>R095513-190000-1217</t>
  </si>
  <si>
    <t>Utenos miesto darnaus judumo plano priemonių diegimas</t>
  </si>
  <si>
    <t>2.1.2.1.3</t>
  </si>
  <si>
    <t>R098821-420000-2107</t>
  </si>
  <si>
    <t>Taktiliniai maketai turistui po atviru dangumi</t>
  </si>
  <si>
    <t>Anykščių  rajono savivaldybės administracija</t>
  </si>
  <si>
    <t>Anykščių r. sav.; Molėtų r. sav.; Zarasų r, sav.</t>
  </si>
  <si>
    <t>2.1.2.1.4</t>
  </si>
  <si>
    <t>R098821-420000-2108</t>
  </si>
  <si>
    <t>Turizmo informacinės infrastruktūros plėtra Utenos, Ignalinos, Zarasų rajonų ir Visagino savivaldybėse</t>
  </si>
  <si>
    <t>Lietuvos Respublikos ekonomikos ir inovacijų ministerija</t>
  </si>
  <si>
    <t>Utenos r. sav.; Ignalinos r. sav.; Zarasų r. sav.; Visagino sav.</t>
  </si>
  <si>
    <t>2020.07</t>
  </si>
  <si>
    <t>Lietuvos Respublikos švietimo, mokslo ir sporto ministerija</t>
  </si>
  <si>
    <t>3.1.1.1.3</t>
  </si>
  <si>
    <t>R097705-230000-3103</t>
  </si>
  <si>
    <t>Utenos vaikų lopšelio – darželio ,,Pasaka" vidaus patalpų modernizavimas</t>
  </si>
  <si>
    <t>3.2.1.1.9</t>
  </si>
  <si>
    <t>R096609-270000-3244</t>
  </si>
  <si>
    <t>Asmens sveikatos priežiūros  kokybės gerinimas Utenos rajono gyventojams</t>
  </si>
  <si>
    <t>UAB šeimos klinika "Hiperika"</t>
  </si>
  <si>
    <t>Baigtas 2019-12-30</t>
  </si>
  <si>
    <t>Baigtas 2019-10-28</t>
  </si>
  <si>
    <t>Baigtas 2019-11-08</t>
  </si>
  <si>
    <t>Baigtas 2019-01-24</t>
  </si>
  <si>
    <t>Baigtas 2018-04-04</t>
  </si>
  <si>
    <t>Užimtų gyventojų  indeksas tikslinėse teritorijose, proc. (lyginant su 2014 m.)</t>
  </si>
  <si>
    <t>Užimtų gyventojų  indeksas tikslinėse teritorijose, proc.(lyginant su 2014 m.)</t>
  </si>
  <si>
    <t>Išmetamų į atmosferą šiltnamio efektą sukeliančių dujų kiekis CO2 ekvivalentu mažėjimas (proc.) (lyginant su 2014 m.)</t>
  </si>
  <si>
    <t>Veikiančių mažų ir vidutinių įmonių, vykdančių apgyvendinimo ir maitinimo paslaugų veiklą, indeksas, proc.(lyginant su 2016 m.)</t>
  </si>
  <si>
    <t>Vidutinis Utenos apskrities savivaldybių indeksas palyginti su Lietuvos rajonų savivaldybių indeksų vidurkiu, proc.</t>
  </si>
  <si>
    <t xml:space="preserve">Mirtingumas nuo piktybinių navikų indeksas 100000 gyv., proc. </t>
  </si>
  <si>
    <t>A-764,6</t>
  </si>
  <si>
    <t>I-738,2</t>
  </si>
  <si>
    <t>M-722</t>
  </si>
  <si>
    <t>U-829,3</t>
  </si>
  <si>
    <t>V-901,5</t>
  </si>
  <si>
    <t>Z-688,5</t>
  </si>
  <si>
    <t>2018-IV bruto</t>
  </si>
  <si>
    <t>Didelis socialinio būsto trūkumas.</t>
  </si>
  <si>
    <t>baigtas 2019-12-17</t>
  </si>
  <si>
    <t>Išvystytas ir modernizuojamas susisiekimo komunikacijų tinklas, elektros, šilumos, vandens tiekimo ir nuotekų tvarkymo tinklai.</t>
  </si>
  <si>
    <t>Plačiausias kaimo turizmo sodybų tinklas šalyje.</t>
  </si>
  <si>
    <t>Plačiausias regione nacionalinių vandens turizmo kelių tinklas.</t>
  </si>
  <si>
    <t xml:space="preserve">Netolygi regiono teritorinė plėtra.
Didelis socialinis ir ekonominis atotrūkis tarp savivaldybių regiono viduje. Skirtumas tarp savivaldybių darbo užmokesčio siekia iki 1,6 karto.
</t>
  </si>
  <si>
    <t>Bloga regiono darbo rinkos situacija: žemas užimtumo ir vienas aukščiausiu šalyje, tarp kitų regionų, nedarbo lygis  (ypač jaunimo tarpe), aukšta darbo jėgos emigracija</t>
  </si>
  <si>
    <t>Rečiausiai apgyvendintas šalies regionas.</t>
  </si>
  <si>
    <t>Kaimo teritorijose žemos kokybės vanduo, geležies kiekis apie 10 kartų viršija leistiną normą.</t>
  </si>
  <si>
    <t>Neišplėtotas viešbučių tinklas, neišvystyta kurortinio gydymo, autoturizmo, dviračių turizmo ir vidaus vandenų turizmo infrastruktūra, maža pramogų pasiūla.</t>
  </si>
  <si>
    <t>Trūksta neformalaus švietimo programų vaikams, egzistuoja vaikų ir jaunimo laisvalaikio užimtumo problema.</t>
  </si>
  <si>
    <t>Socialinės paslaugos sukoncentruotos miestuose, sunkiai prieinamos kaimiškose vietovėse.</t>
  </si>
  <si>
    <t>Tobulinta viešųjų paslaugų kokybė.</t>
  </si>
  <si>
    <t>Nepakankamas atliekų rūšiavimas ir antrinių atliekų perdirbimas.</t>
  </si>
  <si>
    <t xml:space="preserve"> Rajoninių kelių būklės blogėjimas įtakos pramonės ir žemės ūkio, turizmo plėtrą.</t>
  </si>
  <si>
    <t xml:space="preserve"> Kultūros paveldo objektų praradimas  dėl nusidėvėjimo.</t>
  </si>
  <si>
    <t xml:space="preserve"> Aktyvi turizmo plėtra gali iš esmės paveikti kaimo gyvenimo būdą regione ir sunaikinti tebeegzistuojančias etnines tradicijas.</t>
  </si>
  <si>
    <t>Galimybės išlieka be pokyčių.</t>
  </si>
  <si>
    <t>Labai prasta regiono demografinė situacija, neigiamos gyventojų sudėties ir kaitos tendencijos.</t>
  </si>
  <si>
    <t>Sudarytos palankios sąlygos įsigyti aukštąjį išsilavinimą. Veikia aukštoji neuniversitetinė mokymo įstaiga – Utenos kolegija. Rengiami 19 studijų krypčių specialistai, teikiamos įvairios kvalifikacijos tobulinimo paslaugos, vykdomas nuotolinis mokymas. Kolegijos bazėje vykdomos Kauno technologijos universiteto ir Mykolo Riomerio universiteto magistratūros studijos. Kolegijos bendradarbiavimas su minėtais universitetais sudaro sąlygas regiono gyventojams įsigyti ir aukštąjį universitetinį išsilavinimą.</t>
  </si>
  <si>
    <t>Savivaldybės turi parengtus teritorijų bendruosius ir strateginius planus.</t>
  </si>
  <si>
    <t>Didelė ilgalaikių bedarbių ir socialinės pašalpos gavėjų dalis.</t>
  </si>
  <si>
    <t>Didėja socialinių paslaugų poreikis į namus</t>
  </si>
  <si>
    <t>Didėja vaikų gyvenančių socialinės rizikos šeimose skaičius</t>
  </si>
  <si>
    <t>Aukštas sergamumas onkologinėmis ir kraujotakos sistemos ligomis.</t>
  </si>
  <si>
    <t>Daugėja socialinių problemų, didėja gyventojų nemokumas (mažas darbo užmokestis).</t>
  </si>
  <si>
    <t>Susidėvėjusi gatvių ir kelių tinklo infrastruktūra ir nesubalansuota miestų ir rajonų viešojo transporto infrastruktūra</t>
  </si>
  <si>
    <t>Neišplėtota dviračių takų miestų teritorijose sistema.</t>
  </si>
  <si>
    <t>Kaimo vietovėse yra nedidelis procentas kelių su pagerinta danga; didelę dalį vietinio susisiekimo maršrutų sudaro labai prastos kokybės žvyrkeliai. Prasta vietinių kelių būklė ir priežiūra.</t>
  </si>
  <si>
    <t>Gyvenamųjų kvartalų teritorijos nepritaikytos gyventojų poreikiams (būtina sutvarkyti įvažiavimus, nuvažiavimus, šaligatvius, pėsčiųjų takus, vaikų žaidimų aikšteles, automobilių stovėjimo aikšteles, lietaus nuotekas, apšvietimo infrastruktūros įrengimus)</t>
  </si>
  <si>
    <t>Susidėvėjusi ir nepakankamai išplėtota vandens tiekimo, nuotekų, šilumos tiekimo ir atliekų tvarkymo paslaugų sistema.</t>
  </si>
  <si>
    <t>Susidėvėjusi   socialinių paslaugų, švietimo, kultūros, sporto ir sveikatos viešųjų paslaugų infrastruktūra ir nepakankamai sparčiai atnaujinama šių įstaigų materialinė bazė.</t>
  </si>
  <si>
    <t>Nepakankamas regiono įmonių verslumas ir konkurencingumas šalies ir užsienio rinkose. Vyrauja žemos pridėtinės vertės produkcijos gamyba.</t>
  </si>
  <si>
    <t>Nepakankama turizmo informacijos ir marketingo veikla.</t>
  </si>
  <si>
    <t>Dalies kultūrinio-istorinio paveldo objektų būklė yra bloga.</t>
  </si>
  <si>
    <t xml:space="preserve"> Stambūs branduoliniai objektai esantys Visagino savivaldybės teritorijoje (kietųjų radioaktyviųjų atliekų tvarkymo ir saugojimo kompleksas, panaudoto branduolinio kuro laikina saugykla, labai mažo aktyvumo radioaktyviųjų atliekų kapinynas ir saugykla, Ignalinos AE) -  savivaldybės teritorija socialiai ir ekonomiškai pažeidžiama, todėl būtini  netradiciniai sprendimai dėl šios teritorijos urbanizuotumo išsaugojimo ir šalies saugumo užtikrinimo.</t>
  </si>
  <si>
    <t>Pirminės sveikatos priežiūros paslaugų trūkumas/neprieinamumas kaimiškose vietovėse.</t>
  </si>
  <si>
    <t xml:space="preserve"> Oro atmosferą teršia energetikos objektai (katilinės, kūrenamos kietu kuru) ir automobilių transportas.</t>
  </si>
  <si>
    <t>Vandens tiekimo įrenginių ir tinklų būklės spartus blogėjimas dėl nepakankamų investicijų, eksploatacinių išlaidų augimas pablogins geriamo vandens kokybę.</t>
  </si>
  <si>
    <t xml:space="preserve">                                                                                                                                                                                       metodikos</t>
  </si>
  <si>
    <t xml:space="preserve">                                                                                                                                                                                       5 priedas</t>
  </si>
  <si>
    <t xml:space="preserve">Projekto metu numatoma rekonstruoti E. Pliaterytės gatvę (0,14 km), atnaujinant važiuojamąją dalį bei lietaus nuotekų tinklus: bus įrengta naujos asfaltbetonio dangos konstrukcija, paklota nauja važiuojamosios dalies asfalto danga, įrengti gatvės bortai, kartu su dangos rekonstrukcija bus įrengti lietaus nuotekų tinklai. </t>
  </si>
  <si>
    <t>Projekto tikslas - išplėsti pėsčiųjų takų tinklą Dusetų mieste, Zarasų rajone. Numatoma sutvarkyti esamą labai blogos būklės šaligatvį Vilniaus gatvėje (Dusetos) įrengiant pėsčiųjų taką. Planuojamo įrengti tako ilgis - apie 200 m. Projekto rezultatais galės naudotis Dusetų miesto gyventojai ir svečiai, Zarasų rajono gyventojai.</t>
  </si>
  <si>
    <t xml:space="preserve">Projektu ketinama Molėtų mieste įrengti du naujus pėsčiųjų takus, kurie sujungs Ąžuolų - Liepų bei Melioratorių - Liepų gatves. Bendras šių takų planuojamas ilgis yra apie 540 m. Takas jungsiantis Ąžuolų - Liepų gatves, bus betono trinkelių dangos; takas jungsiantis Melioratorių - Liepų gatves bus asfaltbetonio dangos, plauojamas įrengti apšviestimas. </t>
  </si>
  <si>
    <t>Planuojama pritaikyti miesto pėsčiųjų takus specialių poreikių turintiems žmonėms, įrengti mieste darnaus judumą gerinančia infrastruktūrą (miesto pėsčiųjų perėjų kryptinio apšvietimo įrengimus bei jų pritaikymas žmonėms su negalia, sankryžų ir viešojo transporto stotelių pritaikymasspecialiųjų poreikių turintiems žmonėms ir kitos priemonės, numatytos Visagino darnaus judumo plane), įrengti dviračių parkavimo vietas viešose erdvėse (prie mokyklų bei Park and Ride aikštelę).</t>
  </si>
  <si>
    <t>Utenos rajono savivaldybės administracija įgyvendina Utenos miesto darnaus judumo planą. Numatoma įsigyti 4 elektra varomus autobusus, pertvarkyti maršrutus, dažninant reisus. Norint pakeisti senus autobusus ir pavėžėjimo paslaugą vykdyti ekologiškais, netaršiais autobusais, reikia pritaikyti viešojo transporto infrastrutūrą naujiems žemagrindžiams autobusams. Projekto metu planuojama sutvarkyti senas viešojo transporto stoteles ir įrengti naujas. Pojekto veiklos atitinka Utenos miesto darnaus judumo planoveiksmą "Esamų stotelių pritaikymas ir naujų įrengimas pritaikant pėsčiųjų ir ŽSP poreikiams". Stotelės bus įrengiamos, laikantis Gerosios praktikos vadovo rekomendacijų.</t>
  </si>
  <si>
    <t xml:space="preserve">Projektas apjungs tris Utenos regiono savivavdybes. Projekto metu bus parinkta 30 lankomiausių turizmo objektų (po 10 kiekvienoje savivaldybėje) ir šalia jų 3D formatu pagaminti universalaus dizaino maketai, pritaikyti neįgaliesiems. </t>
  </si>
  <si>
    <t xml:space="preserve">Utenos regionas pasižymi dideliu turizmo plėtros potencialu, todėl svarbu užtikrinti tinkamas turizmo informacijos sklaidos sąlygas keliautojams. Šiuo projektu siekiama prisidėti prie turizmo informacinės infrastruktūros plėtros Utenos regione ir padidinti keliautojų informuotumą apie regioniniuose maršrutuose esančias viešąsias lankytinas vietas. Projekto metu numatoma įsigyti 27 vnt. daugiavariantinio turinio informacinių lauko stendų, pagamintų pagal vieningus projektavimo ir dizaino reikalavimus, ir juos įrengti regioniniais maršrutais sujungtose vietovėse, esančiose Utenos, Ignalinos, Zarasų rajonų ir Visagino savivaldybių teritorijose. </t>
  </si>
  <si>
    <t>Projekto "Bešeimininkių apleistų, kraštovaizdį darkančių statinių likvidavimas Molėtų rajono savivaldybėje" metu suplanuota likviduoti  36 bešeimininkį ir aplinką žalojantį vizualinės taršos objektą Molėtų rajone. Tokie objektai: veršidės, kiaulidės, garažai, sandėliai ir kiti šiuo metu yra apleisti, dėl netinkamos priežiūros jų konstrukcijos pasidarė pavojingos žmonėms, vaikštantiems šalia. Pasirinkti likviduoti statiniai, esantys vienose perspektyviausių ir patraukliausių turistiniu - rekreaciniu požiūriu Molėtų rajono vietovėse: Joniškyje, Šakališkėse, Antagaluonėje, Pagaluonėje, Balninkuose Žaugėduose  Laičiuose bei Varniškėse.  Projekto metu ne tik bus likviduoti statiniai, bet ir sutvarkytos teritorijos, išlyginant žemes, kuriose šie statiniai bus nugriauti.</t>
  </si>
  <si>
    <t>Projekto tikslas - išplėsti želdynų teritoriją ir pagerinti kraštovaizdžio būklę Utenos mieste prisideda prie PFSA nurodyto priemonės tikslo – pagerinti įvairaus lygmens kraštovaizdžio arealų (teritorijų) būklę didinant kraštovaizdžio planavimo kokybę, stiprinant ir palaikant kraštovaizdžio ekologinę pusiausvyrą, atkuriant pažeistas teritorijas, didinant kraštovaizdžio vizualinį estetinį potencialą, įgyvendinimo. Projekto įgyvendinimo metu numatoma sutvarkyti žaliąsias miesto erdves ir pritaikyti lankytis jose miesto gyventojams bei svečiams. Veiklos planuojamos atsižvelgiant į kraštovaizdžio architektūrinės erdvinės kompozicijos darnos užtikrinimą, ekologinio stabilumo palaikymą, sąlygų išsaugoti kraštovaizdžio gamtines vertybes sudarymą. Taip pat numatytas urbanizacijos proceso vykdymas ribojant ekstensyvų jo pobūdį. Kompleksiškai tvarkomose Vyžuonaičio parko teritorijoje numatoma vykdyti šias veiklas: atlikti sanitarinius ir kraštovaizdžio tvarkomuosius kirtimus, pašalinti makrofitus, sutvarkyti kūdrą, pasodinti želdinius, įrengti pėsčiųjų takus, laiptus, apžvalgos aikštelę šlaite. Visos šios veiklos atitinka PFSA nurodytai veiklai - kraštovaizdžio formavimas ir ekologinės būklės gerinimas gamtinio karkaso teritorijose. Įgyvendinus projektą, bus užtikrinta gamtos ir rekreacinių išteklių apsauga ir racionalus naudojimas, padidintas želdynų teritorijų atvirumas visuomenei. Rekreacijai ir pažinimui pritaikyti miesto želdynai teiks didžiulę naudą miesto gyventojams- didins vietovės patrauklumą gyventi, kurti verslą, skatins bendruomeniškumą, didins visuomenės sveikatinimą. Projekto įgyvendinimo metu išplėtus želdynų teritoriją ir pagerinus kraštovaizdžio būklę Utenos mieste, bus patenkinti tikslinių grupių poreikiai, o projekto nauda būtų akivaizdi- pagerės Utenos įvaizdis, padidės vietos gyventojų poilsio ir rekreacijos galimybės, išaugs vietos bendruomenių pasitikėjimas ir pasitenkinimas vietos valdžios institucijomis, išaugs saugumas.</t>
  </si>
  <si>
    <t xml:space="preserve">Projektu numatoma modernizuoti Utenos vaikų lopšelio-darželio „Pasaka“ infrastruktūrą ir aprūpinti priemonėmis, skatinančiomis vaikų kūrybiškumą ir savireguliaciją. Projekto įgyvendinimo metu numatoma pagal Universalaus dizaino sampratą kompleksiškai įrengti tris vaikų ugdymo grupes - erdves (pagrindinė erdvė, kurioje vyksta vaikų ugdymas ir kitos patalpos, skirtos konkrečios grupės vaikų poreikiams - rūbinėlė, vaikų poilsiui/ miegui skirta erdvė, tualetas, prausykla, grupės virtuvėlė) bei dvi lauko edukacines erdves šalia numatomų modernizuoti grupių, numatant tiesioginį patekimą į lauką. Taip pat numatomoms modernizuoti grupėms bei lauko erdvėms įskaičiuotas įrangos ir baldų nupirkimas. </t>
  </si>
  <si>
    <t>Sukurtos arba atnaujintos atviros erdvės miestų vietovėse</t>
  </si>
  <si>
    <t xml:space="preserve">Bendras rekonstruotų arba atnaujintų kelių ilgis“, km </t>
  </si>
  <si>
    <t>Įrengtų naujų dviračių ir / ar pėsčiųjų takų ir / ar trasų ilgis, km</t>
  </si>
  <si>
    <t> Rekonstruotų dviračių ir/ar pėsčiųjų takų ir/ar trasų ilgis, km</t>
  </si>
  <si>
    <t>Rekonstruotų dviračių ir/ar pėsčiųjų takų ir/ar trasų ilgis, km</t>
  </si>
  <si>
    <t>Sutvarkyti, įrengti ir pritaikyti lankymui gamtos ir kultūros paveldo objektai ir teritorijos</t>
  </si>
  <si>
    <t>Numatomo apsilankymų remiamuose kultūros ir gamtos paveldo objektuose bei turistų traukos vietose skaičiaus padidėjimas</t>
  </si>
  <si>
    <t xml:space="preserve">Gyventojai, kuriems teikiamos nuotekų valymo paslaugos naujai pastatytais ir (arba) rekonstruotais nuotekų valymo įrenginiais </t>
  </si>
  <si>
    <t>Gyventojai, kuriems tiekiamos vandens tiekimo paslaugos naujai pastatytais tinklais (skaičius)</t>
  </si>
  <si>
    <t>Gyventojai, kuriems tiekiamos vandens tiekimo paslaugos naujai pastatytais nuotekųsurinkimo tinklais (GE)</t>
  </si>
  <si>
    <t>Lietaus nuotėkio plotas, iš kurio surenkamam paviršiniam (lietaus) vandeniui tvarkyti, įrengta ir (ar) rekonstruota infrastruktūra, ha</t>
  </si>
  <si>
    <t>Sukurti /pagerinti atskiro komunalinių atliekų surinkimo pajėgumai (tonos/metai)</t>
  </si>
  <si>
    <t>Sukurti/ pagerinti atskiro komunalinių atliekų surinkimo pajėgumai (tonos/metai)</t>
  </si>
  <si>
    <t>Sukurti /pagerinti atskiro komunalinių atliekų surinkimo pajėgumai</t>
  </si>
  <si>
    <t>Išsaugoti, sutvarkyti ar atkurti įvairaus teritorinio lygmens kraštovaizdžio arealai</t>
  </si>
  <si>
    <t>Likviduoti kraštovaizdį darkantys bešeimininkiai apleisti statiniai ir įrenginiai, vnt.</t>
  </si>
  <si>
    <t>P.N.717</t>
  </si>
  <si>
    <t>Pagal veiksmų programą ERPF lėšomis atnaujintos ikimokyklinio ir priešmokyklinio ugdymo mokyklos, vnt.</t>
  </si>
  <si>
    <t>P.N.743</t>
  </si>
  <si>
    <t xml:space="preserve">Pagal veiksmų programą ERPF lėšomis atnaujintos ikimokyklinio ir/ar priešmokyklinio ugdymo grupės </t>
  </si>
  <si>
    <t>P.B.235</t>
  </si>
  <si>
    <t>Investicijas gavusios vaikų priežiūros arba švietimo infrastruktūros pajėgumas</t>
  </si>
  <si>
    <t>P.S.434</t>
  </si>
  <si>
    <t>Pagal veiksmų programą ERPF lėšomis atnaujintos ikimokyklinio ir/ar priešmokyklinio ugdymo vietos</t>
  </si>
  <si>
    <t>P.N.722</t>
  </si>
  <si>
    <t>Pagal veiksmų programą ERPF lėšomis atnaujintos bendrojo ugdymo mokyklos, vnt.</t>
  </si>
  <si>
    <t>P.N.723</t>
  </si>
  <si>
    <t>Pagal veiksmų programą ERPF lėšomis atnaujinta neformaliojo ugdymo įstaigos</t>
  </si>
  <si>
    <t>P.B.236</t>
  </si>
  <si>
    <t>Gyventojai, turintys galimybę pasinaudoti pagerintomis sveikatos priežiūros paslaugomis</t>
  </si>
  <si>
    <t>P.S.363</t>
  </si>
  <si>
    <t>Viešąsias sveikatos priežiūros paslaugas teikiančių asmens sveikatos priežiūros įstaigų, kuriose modernizuota paslaugų teikimo infrastruktūra, skaičius</t>
  </si>
  <si>
    <t>P.N.604</t>
  </si>
  <si>
    <t>,,Tuberkulioze sergantys pacientai, kuriems buvo suteiktos socialinės paramos priemonės (maisto talonų dalijimas ir (arba) kelionės išlaidų kompensavimas) tuberkuliozės ambulatorinio gydymo metu“</t>
  </si>
  <si>
    <t>P.S.372</t>
  </si>
  <si>
    <t>Tikslinių grupių asmenys, kurie dalyvavo informavimo, švietimo ir mokymo renginiuose bei sveikatos raštingumą didiniančiose veiklose, skaičius (2018 m.-515)</t>
  </si>
  <si>
    <t>P.N.671</t>
  </si>
  <si>
    <t>„Modernizuoti savivaldybių visuomenės sveikatos biurai“, vnt.</t>
  </si>
  <si>
    <t>Tikslinių grupių asmenys, kurie dalyvavo informavimo, švietimo ir mokymo renginiuose bei sveikatos raštingumą didiniančiose veiklose, skaičius (2018 m.-468)</t>
  </si>
  <si>
    <t>Tikslinių grupių asmenys, kurie dalyvavo informavimo, švietimo ir mokymo renginiuose bei sveikatos raštingumą didiniančiose veiklose, skaičius (2018 m.-658)</t>
  </si>
  <si>
    <t>Tikslinių grupių asmenys, kurie dalyvavo informavimo, švietimo ir mokymo renginiuose bei sveikatos raštingumą didiniančiose veiklose, skaičius (2018m.- 374)</t>
  </si>
  <si>
    <t>Tikslinių grupių asmenys, kurie dalyvavo informavimo, švietimo ir mokymo renginiuose bei sveikatos raštingumą didiniančiose veiklose, skaičius (2018 m. -106)</t>
  </si>
  <si>
    <t>Tikslinių grupių asmenys, kurie dalyvavo informavimo, švietimo ir mokymo renginiuose bei sveikatos raštingumą didinančiose veiklose“, skaičius  (2018 m.- 500)</t>
  </si>
  <si>
    <t>Tikslinių grupių asmenys, kurie dalyvavo informavimo, švietimo ir mokymo renginiuose bei sveikatos raštingumą didinančiose veiklose.</t>
  </si>
  <si>
    <t>P.S.361</t>
  </si>
  <si>
    <t>Investicijas gavę socialinių paslaugų infrastruktūros objektai, vnt.</t>
  </si>
  <si>
    <t>P.N.403</t>
  </si>
  <si>
    <t>Tikslinių grupių asmenys, gavę tiesioginės naudos iš investicijų į socialinių paslaugų infrastruktūrą</t>
  </si>
  <si>
    <t>R.N.404</t>
  </si>
  <si>
    <t>Investicijas gavusiose įstaigose esančios vietos socialinių paslaugų gavėjams</t>
  </si>
  <si>
    <t>P.S.362</t>
  </si>
  <si>
    <t>Naujai įrengti ar įsigyti socialiniai būstai</t>
  </si>
  <si>
    <t>P.N.304</t>
  </si>
  <si>
    <t>Modernizuoti kultūros infrastruktūros objektai, skaičius</t>
  </si>
  <si>
    <t>P.S.415</t>
  </si>
  <si>
    <t>Viešojo valdymo institucijos, pagal veiksmų programą ESF lėšomis įgyvendinusios paslaugų ir (ar) aptarnavimo kokybei gerinti skirtas priemones</t>
  </si>
  <si>
    <t>P.S.416</t>
  </si>
  <si>
    <t>Viešojo valdymo institucijų darbuotojai, kurie dalyvavo pagal veiksmų programą ESF lėšomis vykdytose veiklose, skirtose stiprinti teikiamų paslaugų ir (ar) aptarnavimo kokybės gerinimu reikalingas kompetencijas</t>
  </si>
  <si>
    <t>P.N.910</t>
  </si>
  <si>
    <t>Parengtos piliečių chartijos</t>
  </si>
  <si>
    <t>Viešojo valdymo institucijų darbuotojai, kurie dalyvavo pagal veiksmų programą  ESF lėšomis vykdytose veiklose, skirtose stiprinti teikiamų paslaugų ir (ar) aptarnavimo kokybės gerinimui reikalingas kompetencijas</t>
  </si>
  <si>
    <t>Baigtas 2020-03-27</t>
  </si>
  <si>
    <t>Baiktas 2020-02-24</t>
  </si>
  <si>
    <t>Baigtas 2020-02-21</t>
  </si>
  <si>
    <t>R095514-190000-1217</t>
  </si>
  <si>
    <t>05.3.2-APVA-R-014-91-0010</t>
  </si>
  <si>
    <t>05.3.2-APVA-R-014-91-0011</t>
  </si>
  <si>
    <t>08.4.2-ESFA-R-630-91-0010</t>
  </si>
  <si>
    <t>Baigtas 2020-02-12</t>
  </si>
  <si>
    <t>05.5.1-APVA-R-019-91-0010</t>
  </si>
  <si>
    <t>05.5.1-APVA-R-019-91-0011</t>
  </si>
  <si>
    <t>06.2.1-TID-R-511-91-0008</t>
  </si>
  <si>
    <t>06.2.1-TID-R-511-91-0007</t>
  </si>
  <si>
    <t>06.2.1-TID-R-511-91-0009</t>
  </si>
  <si>
    <t>06.2.1-TID-R-511-91-0010</t>
  </si>
  <si>
    <t>09.1.3-CPVA-R-705-91-0003</t>
  </si>
  <si>
    <t>1.1.3.1.-1.1.3.28</t>
  </si>
  <si>
    <t>Pagrindinės paslaugos ir kaimų atnaujinimas kaimo vietovėse</t>
  </si>
  <si>
    <t>Utenos apskrities savivaldybių administracijos</t>
  </si>
  <si>
    <t>ŽŪM</t>
  </si>
  <si>
    <t>Utenos regionas</t>
  </si>
  <si>
    <t>EŽŪFKP</t>
  </si>
  <si>
    <t>vnt.</t>
  </si>
  <si>
    <t>Projekto būklė**</t>
  </si>
  <si>
    <t>20KK-KU-17-1-XXXXX</t>
  </si>
  <si>
    <t>vnt</t>
  </si>
  <si>
    <t>Tikslas; darnaus išteklių naudojimo skatinimas</t>
  </si>
  <si>
    <t xml:space="preserve">   Projekto tikslas - pagerinti Zarasų rajono kraštovaizdžio būklę likviduojant bešeimininkius apleistus pastatus. Projekto metu bus įgyvendinamos šios veiklos:- Kraštovaizdį darkančių bešeimininkių apleistų pastatų likvidavimas;- Teritorijų, kuriose bus likviduojami bešeimininkiai apleisti pastatai, sutvarkymas. Įgyvendinus projektą bus likviduoti 5 nenaudojami apleisti statiniai (buvusios fermos, sandėliai), esantys Salako mstl. (1 pastatas), Vosyliškių k. (3 pastatai) ir Smėlynės k. (1 pastatas), kurie Zarasų rajono apylinkės teismo sprendimu yra pripažinti bešeimininkiais ir perduoti Zarasų rajono savivaldybės nuosavybėn. Vykdant griovimo darbus bus išardomos esamų statinių konstrukcijos, pašalinamos griovimo metu susidariusios statybinės ir griovimo atliekos, o tvarkant teritorijas, bus išlyginama žemė ir atkuriami žalieji plotai (užsėjama žole).Tikimasi, kad įgyvendinus šias veiklas bus prisidedama prie kraštovaizdžio ekologinės būklės, vizualinio potencialo ir gyvenamosios aplinkos kokybės gerinimo, rajono estetinės vertės bei socialinio ir investicinio patrauklumo padidėj</t>
  </si>
  <si>
    <t>1.1.1.1.15</t>
  </si>
  <si>
    <t>R02-9906-290000-1115</t>
  </si>
  <si>
    <t>Autobusų stoties su turizmo informacijos centru įrengimas Visagino savivaldybėje</t>
  </si>
  <si>
    <t>07.1.1-CPVA-V-906</t>
  </si>
  <si>
    <t>1.1.1.1.16</t>
  </si>
  <si>
    <t>R02-9906-290000-1116</t>
  </si>
  <si>
    <t>Jungties nuo geležinkelio stoties iki Visagino miesto centro kartu su etnokultūrų parku įrengimas</t>
  </si>
  <si>
    <t>1.1.1.1.17</t>
  </si>
  <si>
    <t>R02-9906-290000-1117</t>
  </si>
  <si>
    <t>Sedulinos alėjos atkarpos nuo Parko g. iki Visagino g. rekonstrukcija</t>
  </si>
  <si>
    <t>1.1.1.1.18</t>
  </si>
  <si>
    <t>R02-9906-290000-1118</t>
  </si>
  <si>
    <t>Visagino inovacijų klasterio įkūrimas</t>
  </si>
  <si>
    <t>Pastatyti arba atnaujinti viešieji arba komerciniai pastatai miestų vietovėse, m2</t>
  </si>
  <si>
    <t>Visaginas iki šiol neturėjo autobusų stoties. Autobusų stoties projekto tikslas yra skatinti turizmą ir miesto susisiekimą su kitais Lietuvos miestais ir aplinkinėmis valstybėmis. Planuojama, kad įrengtoje autobusų stotyje veiks turizmo informacijos centras, integruota automobilių stovėjimo aikštelė skirta miesto lankytojams ir savivaldybės darbuotojams, veiks dviračių nuoma.</t>
  </si>
  <si>
    <t>Šis projektas prisidės prie darnaus judumo skatinimo mieste, estetinės infrastruktūros plėtros dviratininkams ir pėstiesiems kūrimo. Projektu siekiama tvarkyti bendrąją aplinką ir plėsti infrastruktūrą, kurti ir gerinti pėsčiųjų ir dviratininkų susisiekimo infrastruktūrą, skatinti naudotis viešuoju transportu (traukiniais), plėsti turizmą, prisidėti prie Visagino identiteto kūrimo, skatinti kultūrines iniciatyvas, propaguoti sveiką gyvenimo būdą (organizuojant dviračių nuomą ar mainus).</t>
  </si>
  <si>
    <t xml:space="preserve">Sedulinos alėja yra pagrindinė miesto pėsčiųjų gatvė. Bendros estetinės aplinkos tvarkymu ir infrastruktūros plėtra, susisiekimo mieste sistemos tobulinimu siekiama aktyvinti viešas erdves kultūrinėms iniciatyvoms, skatinti bendruomenes ir užtikrinti jų aktyvumą, gerinti viešųjų paslaugų prieinamumą. Planuojama, kad esančių Sedulinos alėjoje daugiaaukščių gyvenamųjų namų pirmuosiuose aukštuose įsikurs smulkus verslas, parduotuvės. Alėjos regeneracija prisidėtų prie smulkaus verslo plėtros, teigiamo miesto įvaizdžio formavimo atvykstantiems miesto turistams ir svečiams.
</t>
  </si>
  <si>
    <t xml:space="preserve">Visagino inovacijų klasteris skirtas įsikurti bendradarbysčių erdvei bei FabLab laboratorijai. Šio klasterio tikslai: skatinti jaunimo inžinerinius techninius gebėjimus, verslumą, profesinius įgūdžius, kuriant tiksliųjų mokslų edukacines erdves, kurti novatorišką Visagino įvaizdį ir identitetą, kurti patrauklią aplinką aukštų technologijų pramonės investuotojams
</t>
  </si>
  <si>
    <t>1.2.2.1.8</t>
  </si>
  <si>
    <t>R095516-190000-1218</t>
  </si>
  <si>
    <t>Dviračių ir pėsčiųjų tako įrengimas Ignalinos mieste sodininkų bendriją sujungiant su esamu dviračių ir pėsčiųjų taku</t>
  </si>
  <si>
    <t>04.5.1-TID-R-516</t>
  </si>
  <si>
    <t>Gyventojams nėra patogu ir saugu atvykti į sodų bendriją pesčiomis ar dviračiu.  Projektu planuojama įrengti apie 650 metrų ilgio dviračių ir pėsčiųjų taką, sujungiant ties judria Švenčionių gatve esančia sodininkų bendrija "Ąžuolas" su arčiau Ignalinos centro esančiu pėsčiųjų ir dviračių taku. Įrengus dviračių ir pėsčiųjų taką, bus padidintas gyventojų mobilumas ir bus prisidedama prie aplinkos taršos mažinimo.</t>
  </si>
  <si>
    <t>Pagrindinė projekto problema - nepakankamas kultūros objekto - Atgailos kanauninkų vienuolyno ansamblio namo, esančio adresu Šilelio g. 6, Videniškių k., pritaikymas visuomenės poreikiams. Šią problemą planuojama spręsti kultūros paveldo objekte atliekant kapitalinio remonto darbus. Tikimasi, kad įgyvendinus projektą bus sudarytos sąlygos atskleisti šio objekto vertingąsias savybes, pritaikyti jį įvairesnių kultūros paslaugų teikimui visus metus. Po projekto įgyvendinimo šiame paveldo objekte numatoma vykdyti edukacines programas, orientuotas į kultūros paveldo objektų Videniškiuose pažinimą per įvairias dailės ir amatų raiškos formas, planuojama įrengti modernią interaktyvią ekspoziciją, kuri darniai susilietų su kultūros paveldo aplinka, numatoma vykdyti neformalųjį švietimą, orientuotą į platesnį vietovės vaikų kultūrinį lavinimą. Taip pat planuojama vykdyti kultūros edukacijos projektus, skirtus kultūrinei provincijos atskirčiai mažinti ir savo krašto kultūriniam paveldui populiarinti. Atlikus Atgailos kanauninkų vienuolyno ansamblio namo, esančio adresu Šilelio g. 6, Videniškių k., Molėtų r., kapitalinio remonto darbus, planuojama panaudoti papildomą finansavimą kompleksiškam objekto sutvarkymui ir pritaikymui kultūrinėms ir su jomis susijusioms edukacinėms, ekonominėms, socialinėms ir kitoms reikmėms. Planuojama kompleksiškai sutvarkyti Atgailos kanauninkų vienuolyno namo fasadą, atlikti vidaus apdailos darbus patalpoje Nr. 3. Pagrindinė projekto problema - nepakankamas kultūros objekto - Atgailos kanauninkų vienuolyno ansamblio namo, esančio adresu Šilelio g. 6, Videniškių k., pritaikymas visuomenės poreikiams. Šią problemą planuojama spręsti kultūros paveldo objekte atliekant kapitalinio remonto darbus. Tikimasi, kad įgyvendinus projektą bus sudarytos sąlygos atskleisti šio objekto vertingąsias savybes, pritaikyti jį įvairesnių kultūros paslaugų teikimui visus metus. Po projekto įgyvendinimo šiame paveldo objekte numatoma vykdyti edukacines programas, orientuotas į kultūros paveldo objektų Videniškiuose pažinimą per įvairias dailės ir amatų raiškos formas, planuojama įrengti modernią interaktyvią ekspoziciją, kuri darniai susilietų su kultūros paveldo aplinka, numatoma vykdyti neformalųjį švietimą, orientuotą į platesnį vietovės vaikų kultūrinį lavinimą. Taip pat planuojama vykdyti kultūros edukacijos projektus, skirtus kultūrinei provincijos atskirčiai mažinti ir savo krašto kultūriniam paveldui populiarinti. Atlikus Atgailos kanauninkų vienuolyno ansamblio namo, esančio adresu Šilelio g. 6, Videniškių k., Molėtų r., kapitalinio remonto darbus, planuojama panaudoti papildomą finansavimą kompleksiškam objekto sutvarkymui ir pritaikymui kultūrinėms ir su jomis susijusioms edukacinėms, ekonominėms, socialinėms ir kitoms reikmėms. Planuojama kompleksiškai sutvarkyti Atgailos kanauninkų vienuolyno namo fasadą, atlikti vidaus apdailos darbus patalpoje Nr. 3. Pagrindinė projekto problema - nepakankamas kultūros objekto - Atgailos kanauninkų vienuolyno ansamblio namo, esančio adresu Šilelio g. 6, Videniškių k., pritaikymas visuomenės poreikiams. Šią problemą planuojama spręsti kultūros paveldo objekte atliekant kapitalinio remonto darbus. Tikimasi, kad įgyvendinus projektą bus sudarytos sąlygos atskleisti šio objekto vertingąsias savybes, pritaikyti jį įvairesnių kultūros paslaugų teikimui visus metus. Po projekto įgyvendinimo šiame paveldo objekte numatoma vykdyti edukacines programas, orientuotas į kultūros paveldo objektų Videniškiuose pažinimą per įvairias dailės ir amatų raiškos formas, planuojama įrengti modernią interaktyvią ekspoziciją, kuri darniai susilietų su kultūros paveldo aplinka, numatoma vykdyti neformalųjį švietimą, orientuotą į platesnį vietovės vaikų kultūrinį lavinimą. Taip pat planuojama vykdyti kultūros edukacijos projektus, skirtus kultūrinei provincijos atskirčiai mažinti ir savo krašto kultūriniam paveldui populiarinti. Atlikus Atgailos kanauninkų vienuolyno ansamblio namo, esančio adresu Šilelio g. 6, Videniškių k., Molėtų r., kapitalinio remonto darbus, planuojama panaudoti papildomą finansavimą kompleksiškam objekto sutvarkymui ir pritaikymui kultūrinėms ir su jomis susijusioms edukacinėms, ekonominėms, socialinėms ir kitoms reikmėms. Planuojama kompleksiškai sutvarkyti Atgailos kanauninkų vienuolyno namo fasadą, atlikti vidaus apdailos darbus patalpoje Nr. 3. Pagrindinė projekto problema - nepakankamas kultūros objekto - Atgailos kanauninkų vienuolyno ansamblio namo, esančio adresu Šilelio g. 6, Videniškių k., pritaikymas visuomenės poreikiams. Šią problemą planuojama spręsti kultūros paveldo objekte atliekant kapitalinio remonto darbus. Tikimasi, kad įgyvendinus projektą bus sudarytos sąlygos atskleisti šio objekto vertingąsias savybes, pritaikyti jį įvairesnių kultūros paslaugų teikimui visus metus. Po projekto įgyvendinimo šiame paveldo objekte numatoma vykdyti edukacines programas, orientuotas į kultūros paveldo objektų Videniškiuose pažinimą per įvairias dailės ir amatų raiškos formas, planuojama įrengti modernią interaktyvią ekspoziciją, kuri darniai susilietų su kultūros paveldo aplinka, numatoma vykdyti neformalųjį švietimą, orientuotą į platesnį vietovės vaikų kultūrinį lavinimą. Taip pat planuojama vykdyti kultūros edukacijos projektus, skirtus kultūrinei provincijos atskirčiai mažinti ir savo krašto kultūriniam paveldui populiarinti. Atlikus Atgailos kanauninkų vienuolyno ansamblio namo, esančio adresu Šilelio g. 6, Videniškių k., Molėtų r., kapitalinio remonto darbus, planuojama panaudoti papildomą finansavimą kompleksiškam objekto sutvarkymui ir pritaikymui kultūrinėms ir su jomis susijusioms edukacinėms, ekonominėms, socialinėms ir kitoms reikmėms. Planuojama kompleksiškai sutvarkyti Atgailos kanauninkų vienuolyno namo fasadą, atlikti vidaus apdailos darbus patalpoje Nr. 3.</t>
  </si>
  <si>
    <t xml:space="preserve">Projekto tikslas - gerinti Šeimos klinikos HIPERIKA teikiamų specializuotų ambulatorinių asmens sveikatos priežiūros paslaugų kokybę ir prieinamumą. Projekto įgyvendinimo metu numatoma atnaujinti klinikos turimą medicinos ir kitą įrangą, skirtą kardiologijai, ginekologijai. Bus įrengtas šeimos gydytojo, procedūrinis kabinetas, kas dar labiau padės sparčiau ir efektyviau suteikti pacientams sveikatos priežiūros paslaugas. Bus siekiama skirti didesnį dėmesį ligų profilaktikai ir ankstyvai diagnostikai bei užtikrinti sveikatos priežiūros paslaugų kokybę ir prieinamumą. </t>
  </si>
  <si>
    <r>
      <t>Utenos rajono kraštovaizdžio vizualinis raiškumas ir estetinis potencialas mažėja dėl vizualinės taršos objektų kraštovaizdžio arealuose, neracionalios urbanizacijos procesų. Kaip vizualinės taršos objektai minėtini bešeimininkiai apleisti statiniai, todėl būtina ieškoti būdų tai išspręsti. Projekto tikslas – likviduoti bešeimininkius apleistus statinius ir pagerinti Utenos rajono kraštovaizdžio estetinį potencialą prisideda prie PFSA nurodyto priemonės tikslo – pagerinti įvairaus lygmens kraštovaizdžio arealų (teritorijų) būklę didinant kraštovaizdžio planavimo kokybę, stiprinant ir palaikant kraštovaizdžio ekologinę pusiausvyrą, atkuriant pažeistas teritorijas, didinant kraštovaizdžio vizualinį estetinį potencialą, įgyvendinimo</t>
    </r>
    <r>
      <rPr>
        <strike/>
        <sz val="9"/>
        <rFont val="Times New Roman"/>
        <family val="1"/>
      </rPr>
      <t>.</t>
    </r>
    <r>
      <rPr>
        <sz val="9"/>
        <rFont val="Times New Roman"/>
        <family val="1"/>
      </rPr>
      <t xml:space="preserve"> Projekto įgyvendinimo metu numatomi likviduoti bešeimininkiai apleisti statiniai 2018 m. liepos 18 d. Utenos apylinkės teismo sprendimu (byla Nr.e2YT-3289-842/2018) pripažinti bešeimininkiais. Bešeimininkis statinys kiaulidė Antandrajos k., Daugailių sen. yra urbanizuotoje arba urbanizuojamoje teritorijoje. Bešeimininkis statinys beicavimo aikštelė Šlepečių k., Daugailių sen. yra šalia kelio Nr.4918, bešeimininkis statinys ferma II Noliškio k. Daugailių sen. yra šalia kelio Nr.4913, bešeimininkis statinys veršidė ir sandėlis Pilkenių k., Tauragnų sen. yra šalia kelio Nr.4909, bešeimininkis statinys ferma, Juškėnų k., Sudeikių sen. yra šalia kelio Nr.4901, kiaulidė Garnių k., Daugailių sen. yra šalia kelio Nr.4909, penimų galvijų ferma, Sėlės k., Tauragnų sen. yra urbanizuotoje teritorijoje.</t>
    </r>
  </si>
  <si>
    <t>Baigtas 2019-06-03</t>
  </si>
  <si>
    <t>Baiktas 2019-07-19</t>
  </si>
  <si>
    <t>04.5.1-TID-514-R-91-0004</t>
  </si>
  <si>
    <t>Baigtas2020-04-07</t>
  </si>
  <si>
    <t>07.1.1-CPVA-R-905-91-0014</t>
  </si>
  <si>
    <t>07.1.1-CPVA-R-905-91-0016</t>
  </si>
  <si>
    <t>07.1.1-CPVA-R-905-91-0018</t>
  </si>
  <si>
    <t>Baigtas 2020-06-30</t>
  </si>
  <si>
    <t>Baigtas 2018-11-28</t>
  </si>
  <si>
    <t xml:space="preserve">Projekto tikslas - pagerinti Zarasų rajono savivaldybės kraštovaizdžio būklę gerinant kraštovaizdžio planavimo kokybę. Projekto metu bus pakoreguoti Zarasų miesto ir Zarasų rajono bendrieji planai, kuriuose bus numatyti konkretūs sprendiniai kraštovaizdžio ekologinės būklės gerinimui, gamtinio karkaso, kultūros paveldo teritorijų tvarkymui, išsaugojimui, tikslingam naudojimui, pažinimui ir kt. Pakoreguoti Zarasų miesto ir rajono bendrųjų planų sprendiniai sudarys sąlygas tolesnei miesto teritorijos darniai plėtrai.   </t>
  </si>
  <si>
    <t>Utenos vaikų lopšelio darželio ,,Šaltinėlis" vidaus patalpų modernizavimas</t>
  </si>
  <si>
    <t>10.1.3-ESFA-R-920-91-0009</t>
  </si>
  <si>
    <t>Baigtas 2020-05-04</t>
  </si>
  <si>
    <t>Baigtas 2020-03-06</t>
  </si>
  <si>
    <t>Baigtas 2020-05-28</t>
  </si>
  <si>
    <t>Baigtas 2019-10-03</t>
  </si>
  <si>
    <t>05.5.1-APVA-R-019-91-0012</t>
  </si>
  <si>
    <t>Baigtas 2018-06-19</t>
  </si>
  <si>
    <t>05.4.1-LVPA-R-821-91-0002</t>
  </si>
  <si>
    <t>05.4.1-LVPA-R-821-91-0004</t>
  </si>
  <si>
    <t>05.4.1-LVPA-R-821-91-0003</t>
  </si>
  <si>
    <t>UAB "INTERSURGICAL" įmonių grupė ketina didinti gamybines apimtis. Šiam tikslui pasiekti planuojama pastatyti naują gamyklą. Planuojamo vykdyti projekto apimtyje "INTERSURGICAL" per pirmuosius tris metus Visagino mieste numato sukurti apie 200 darbo vietų ir investuoti apie 7 milijonus Eurų į ilgalaikį materialųjį turtą. Numatoma, jog 98% šioje gamykloje pagamintos produkcijos bus eksportuojama.</t>
  </si>
  <si>
    <t xml:space="preserve">Projekto ,,Kraštovaizdžio planavimas, tvarkymas ir būklės gerinimas Molėtų rajone" metu suplanuota likviduoti 35 apleistus ir aplinką žalojančius vizualinės taršos objektus. Molėtų rajone tokie objektai: kiaulidės, veršidės, siloso tranšėjos, karvidės, garažai, įvairūs sandėliai ir kiti pastatai. Jie šiuo metu yra apleisti, dėl netinkamos priežiūros jų konstrukcijos pasidarė pavojingos žmonėms, vaikštantiems šalia. Pasirinkti likviduoti statiniai, esantys vienose perspektyviausių ir patraukliausių turistiniu - rekreaciniu požiūriu, Molėtų rajono vietovėse: Balninkuose, Juodiškyje, Šliaveliuose, Mažuliuose, Laičiuose, Varniškėse, Rapėjuose, Arnionių II, Burnėnų ir Suginčių kaimuose. Projekto metu ne tik bus likviduoti statiniai, bet ir sutvarkytos teritorijos, išlyginant žemes, kuriose šie statiniai bus nugriauti, bet taip pat bus atliktas Molėtų miesto bendrojo plano keitimas, kuris yra būtinas kompleksiškai spręsti urbanistinius uždavinius.   Pašalinus šiuos statinius bus pagerinta vietos kraštovaizdžių būklė didinant kraštovaizdžio vizualinį estetinį potencialą. Molėtų miesto bendrojo plano keitimas reikalingas siekiant gerinti miesto ir priemiesčio kraštovaizdžio planavimo kokybę, sudaryti sąlygas darniai miesto raidai, kompleksiškai spręsti urbanistinius uždavinius, nustatyti neurbanizuojamų, urbanizuotų, urbanizuojamų teritorijų vystymo gaires, formuoti ekologinei pusiausvyrai būtinas gamtines struktūras, sudaryti sąlygas gamtinio karkaso struktūros vientisumo palaikymui Molėtų mieste ir priemiestyje, tvarkyti kultūrinio kraštovaizdžio paveldą, didinti kraštovaizdžio estetinį potencialą.                                   </t>
  </si>
  <si>
    <t>1.1.1.1.19</t>
  </si>
  <si>
    <t>Verslui svarbios inžinerinės infrastruktūros sukūrimas Molėtų miesto apleistose teritorijose Melioratorių g. 20 ir 18C</t>
  </si>
  <si>
    <t>07.1.1-CPVA-V-907</t>
  </si>
  <si>
    <t xml:space="preserve">Projektas bus įgyvendinamas tikslinėje teritorijoje, Molėtų mieste, apleistų sklypų Melioratoriu g. 20 ir 18C teritorijose. Pagrindinės veiklos: Melioratoriu g. 20 ir 18C sklypų teritorijose menkaverčių medžių ir krūmų iškirtimas, derlingo dirvožemio sluoksnio nuėmimas; vientisos aikštės suformavimas, teritorijos planiravimas; teritorijos aptvėrimas (aplink visą teritoriją) stacionaria apsaugine segmentine tvora; privažiavimų įrengimas; vandens tiekimo, buitinių ir lietaus nuotekų, elektros tiekimo magistralinių tinklų privedimas prie sklypų ribos ir šių tinklų atšakų įrengimas sklypų teritorijose. </t>
  </si>
  <si>
    <t xml:space="preserve">Projektu ketinama likviduoti aštuonis bešeimininkius statinius: karvides, veršidę, neatpažintą statinį, siloso tranšėją, daržinę bei arkinį sandėlį. Statiniai yra greta rajoninių kelių (iki 3 km atstumu). Likvidavus šiuos statinius bus pagerinta vietos kraštovaizdžio būklė didinant kraštovaizdžio vizualinį estetinį potencialą. </t>
  </si>
  <si>
    <t>Projektu siekiama aprūpinti socialiniu būstu ilgiausiai socialinio būsto laukiančius asmenis Molėtų rajono savivaldybėje. Projektu metu planuojama įsigyti 22 soc. būstus. Siekiant, kad būstai būtų pritaikyti pagal būsimų gyventojų spec. poreikius bus įsigyta reikalinga speciali įranga neįgaliesiems (2 kompl.), atliktas  dviejų butų pritaikymas neįgaliesiems atliekant remontą, įsigytos viryklės (21 vnt.)</t>
  </si>
  <si>
    <t>Projektu siekiama išplėsti Zarasų rajono savivaldybės socialinio būsto fondą, padidinant galimybes apsirūpinti būstu asmenims ir šeimoms, turinčioms teisę į socialinio būsto nuomą. Projekto metu planuota nupirkti 29 butus (16 dviejų kambarių ir 13 vieno kambario butų) Zarasų mieste ir šalia esančiuose kaimuose, tačiau buvo nupirkta 2 butais daugiau (31 butas). Trys iš butų pritaikyti judėjimo negalią turintiems asmenims. Projekto tikslinės grupės yra Zarasų miesto ir rajono gyventojai, turintys teisę į socialinio būsto nuomą.</t>
  </si>
  <si>
    <t>2.2.1.3.7</t>
  </si>
  <si>
    <t>R090008-050000-2215</t>
  </si>
  <si>
    <t>Komunalinių atliekų infrastruktūros plėtra</t>
  </si>
  <si>
    <t>UAB "Utenos regiono atliekų tvarkymo centras"</t>
  </si>
  <si>
    <t xml:space="preserve">Lietuvos Respublikos aplinkos ministerija </t>
  </si>
  <si>
    <t>2021.03</t>
  </si>
  <si>
    <t>P.S.330</t>
  </si>
  <si>
    <t>Sukurti /pagerinti maisto/virtuvės atliekų apdorojimo pajėgumai (tonos/metai)</t>
  </si>
  <si>
    <t xml:space="preserve">Projekto metu numatoma numatoma rekonstruoti Zarasų gatvę. Įgyvendinant projektą bus atlikti paruošiamieji darbai, gatvės konstrukcijų ir dangos rekonstrukcija, įrengtos nuovažos ir drenažas bei lietaus nuotekų tinklai, atnaujinti apšvietimo tinklai.
Įgyvendinus projektą ir rekonstravus 0,134 km ilgio Zarasų gatvę bus patenkinti tikslinių grupių poreikiai – pagerintos susisiekimo sąlygos Zarasų mieste. </t>
  </si>
  <si>
    <t xml:space="preserve">Atsižvelgus į  Žvejų gatvės rekonstravimo techniniame darbo projekte detalizuotas eismo saugos priemones, pagal kompetentingų institucijų saugaus eismo rekomendacijas, šio projekto apimtyse numatoma: 1. Pėsčiųjų tako dešinėje gatvės pusėje įrengimas (apie 1 230 m. ilgio); 2. Trūkstamos dviračių tako jungties įrengimas nuo pėsčiųjų tilto iki gatvės pabaigos įrengiamas (apie 407 m. ilgio); 3. Tinkamo apšvietimo įrengimas; 4. Apsauginės tvorelės (apie 123 m. ilgio) įrengimas; 5. Iškilių pėsčiųjų perėjų – greičio mažinimo kalnelių įrengimas (4 vnt.); 6. Horizontalusis ir vertikalusis (atitinkamais kelio ženklais: Nr. 151,  411, 533-534) gatvės nužymėjimas.  </t>
  </si>
  <si>
    <t>Projekto metu rekonstruojama Utenos miesto C2 kategorijos Aušros gatvė nuo Aušros gatvės ir Tauragnų bei Gedimino gatvių sankryžos iki Aušros gatvės ir Žaliosios gatvės sankryžos, gerinant techninius parametrus ir diegiant eismo saugos priemones.</t>
  </si>
  <si>
    <t xml:space="preserve">Pagrindinį poreikį įgyvendinti projektą lemia gerų susisiekimo techninių parametrų ir eismo saugumo priemonių trūkumas vietinės reikšmės kelyje Parko-Visagino-Sedulinos al. kvartale. Vietinės reikšmės kelio Visagino-Parko-Sedulinos al. kvartale padėtis itin prasta, kelias duobėtas, nepastovaus pločio, nėra saugaus praėjimo pėstiesiems ir dviratininkams. Nėra išspręstas paviršinio ir gruntinio vandens išvedimas. Kelyje nėra suformuotų skersinių nuolydžių. Pėsčiųjų takai stipriai nusidėvėję. Siekiant išspręsti susidariusią padėtį, planuojama sutvarkyti vietinės reikšmės kelią ir įdiegti eismo saugumo priemones. </t>
  </si>
  <si>
    <t>Projekto tikslas – plėtoti susisiekimą vietinės reikšmės keliais, diegiant eismo saugos priemones Žemaitės gatvėje Zarasų mieste.
Projektas Zarasų miestui reikšmingas tuo, kad bus ženkliai pagerintas eismo dalyvių saugumas. Šiuo metu didžiojoje gatvės dalyje nėra šaligatvio, nors judėjimas (tiek pėsčiųjų, tiek transporto priemonių) yra gana intensyvus, ypač tam tikromis savaitės dienomis.   
Įgyvendinus projektą vienoje Žemaitės gatvės pusėje bus įrengtas šaligtavis pėstiesiems, taip pat perėjos ties visomis sankryžomis su kitomis gatvėmis, tad pėstieji bus saugesni judėdami šia gatve. Projektą planuojama įgyvendinti 2020-2021 m.</t>
  </si>
  <si>
    <t xml:space="preserve">Rūšiuojamuoju būdu iš gyventojų surenkamų maisto / virtuvės atliekų esamos komunalinių atliekų tvarkymo infrastruktūros pritaikymas maisto / virtuvės atliekų apdorojimui ir gyventojų informavimas maisto / virtuvės atliekų prevencijos ir tvarkymo klausimais. Projekto metu bus įsigyta papildoma įranga Utenos regiono mišrių komunalinių atliekų mechaninio ir biologinio apdorojimo įrenginiams pritaikyti maisto/virtuvės atliekų apdorojimui ir komposto gamybai. </t>
  </si>
  <si>
    <t>Projekto metu numatoma veiklos procesų, susijusių su laidojimo paslaugų teikimu, tobulinimas, optimizavimas ir asmenų aptarnavimo kokybės gerinimas Utenos rajono savivaldybės seniūnijose. Siekiama suinventorizuoti visų rajono kapinių duomenis ir sukurti skaitmeninį kapinių žemėlapius, taip suteikiant administruojantiems specialistams sąlygas modernios apskaitos pagrindu greitai ir efektyviai aptarnauti fizinius asmenis, atsakyti į jų užklausas ir išlaikyti vientisą ir skaitmeninį privalomų saugoti duomenų registrą.Bus apmokyta 20 darbuotojų, kurie susipažins su sukurtais produktais bei užtikrins jų naudojimo tęstinumą, įsigytas projekto veikloms būtinas infoterminalas ir įsigyti kompiuteriai.</t>
  </si>
  <si>
    <t xml:space="preserve">Projektu diegiamos trys  eismo saugos priemonės –  rekonstruojamas Vilniaus gatvės šaligatvis nuo 28,682 iki 29,610 km., įrengti lietaus nuotekų šalinimo tinklai , įdiegtos eismo organizavimo priemonės ir atlikti teritorijos sutvarkymo darbai; papildomai bus rekonstruojami  Maumedžių ir Kemento gatvių šaligatviai, įrengti lietaus nuotekų šalinimo tinklai, įdiegtos eismo organizavimo priemonės ir atlikti teritorijos sutvarkymo darbai.  </t>
  </si>
  <si>
    <r>
      <rPr>
        <sz val="9"/>
        <rFont val="Times New Roman"/>
        <family val="1"/>
      </rPr>
      <t xml:space="preserve">Numatoma įgyvendinti  projektą, įsigyjant 4 aplinkai nekenksmingus autobusus, kurie pakeistų seniausias UAB „Utenos autobusų parkas“ transporto priemones.  Investicijų projekto tikslas – pagerinti Utenos rajono savivaldybės viešojo transporto paslaugų kokybę ir taip paskatinti gyventojus labiau naudotis viešuoju transportu.
Projekto partneris – UAB „Utenos autobusų parkas“. </t>
    </r>
    <r>
      <rPr>
        <strike/>
        <sz val="9"/>
        <rFont val="Times New Roman"/>
        <family val="1"/>
      </rPr>
      <t xml:space="preserve">
</t>
    </r>
  </si>
  <si>
    <t>R02-9907-290000-1119</t>
  </si>
  <si>
    <t>Baigtas 2019-04-09</t>
  </si>
  <si>
    <t>Baigtas 2020-09-01</t>
  </si>
  <si>
    <t>Baigtas 2020-08-12</t>
  </si>
  <si>
    <t>Baigtas 2020-09-11</t>
  </si>
  <si>
    <t>Baigtas 2020-09-10</t>
  </si>
  <si>
    <t>Baigtas 2020-11-11</t>
  </si>
  <si>
    <t>Baigtas 2020-09-30</t>
  </si>
  <si>
    <t>Baigtas 2020-12-21</t>
  </si>
  <si>
    <t>Baigtas 2020-08-07</t>
  </si>
  <si>
    <t>Baigtas 2020-10-21</t>
  </si>
  <si>
    <t xml:space="preserve">Baigtas </t>
  </si>
  <si>
    <t>Baigtas 2020-11-06</t>
  </si>
  <si>
    <t>Baigtas 2020-12-29</t>
  </si>
  <si>
    <t>Baigtas 2020-11-09</t>
  </si>
  <si>
    <t>Baigtų 19 projektų</t>
  </si>
  <si>
    <t>07.1.1-CPVA-V-907-02-0004</t>
  </si>
  <si>
    <t>06.2.1-TID-R-511-91-0011</t>
  </si>
  <si>
    <t>04.5.1-TID-R-516-91-0007</t>
  </si>
  <si>
    <t>04.5.1-TID-R-516-91-0006</t>
  </si>
  <si>
    <t>04.5.1-TID-R-518-91-0001</t>
  </si>
  <si>
    <t>08.1.3-CPVA-R-609-91-0010</t>
  </si>
  <si>
    <t xml:space="preserve">Visų teršalų išmetamų į atmosferą iš stacionarių taršos šaltinių, tonos </t>
  </si>
  <si>
    <t>&lt;10 proc.</t>
  </si>
  <si>
    <t>&gt;2 proc.</t>
  </si>
  <si>
    <t>&lt; 7 proc. (972,85–2015 m.)</t>
  </si>
  <si>
    <t>&lt; 7 proc.                    (264,86–2015 m.)</t>
  </si>
  <si>
    <t>R.N.403</t>
  </si>
  <si>
    <t>REGIONO PLĖTROS PLANO ĮGYVENDINIMO ATASKAITA 2021-12-31</t>
  </si>
  <si>
    <t xml:space="preserve">n.d.       </t>
  </si>
  <si>
    <t>&lt; 66,34 proc.    (nuo 89 688,1 – 2014 m. iki 30 186,8 – 2020 m.)</t>
  </si>
  <si>
    <t>1993,79       (2020 m.)</t>
  </si>
  <si>
    <t>Nuo 2019 iki 2020 m. sumažėjo 1,9 proc. (nuo 2031,62  iki 1993,79 tonos)</t>
  </si>
  <si>
    <t>Pagal 2020 m. duomenis: Anykščių - 65,4; Ignalinos - 65,7; Molėtų - 68,9; Utenos - 84,7; Visagino - 98,4; Zarasų - 53,7</t>
  </si>
  <si>
    <t>Pagal 2020 m. duomenis: Anykščių - 50,6; Ignalinos - 50,0; Molėtų - 42,5; Utenos - 76,3; Visagino - 98,4; Zarasų - 38,3.</t>
  </si>
  <si>
    <t>Bendras registruotų bedarbių ir darbingo amžiaus gyventojų santykis 2021 m. duomenimis šalyje - 13 proc., Regione - 15,5 proc.</t>
  </si>
  <si>
    <t>Pridėtinė vertė gamybos kainomis, tūkst. EUR (2020 m.)</t>
  </si>
  <si>
    <t>Pagal 2020 m. duomenis šalyje BVP vienam gyventojui siekia 17,7 tūkst. eur, Regione - 10,5 tūkst. eur.</t>
  </si>
  <si>
    <t xml:space="preserve">Pridėtinė vertė gamybos kainomis, tūkst. EUR laikotarpyje nuo 2018 iki 2020 m. augo 17,2 proc.  (nuo 409 703 iki 480 119)
</t>
  </si>
  <si>
    <t>Užimtieji, tūkst. Paslaugos (2020 m.)</t>
  </si>
  <si>
    <t>Laikotarpyje nuo 2019 m. iki 2020 m. užimtųjų skaičių paslaugų sektoriuje sumažėjo  5,8 proc. (nuo 32,7 tūkst. iki 30,8 tūkst.)</t>
  </si>
  <si>
    <t>Tiesioginės užsienio investicijos, tenkančios vienam gyventojui laikotarpyje nuo 2014 m. iki 2020 m. išaugo 730 proc. (nuo 189 iki 1568 eur)</t>
  </si>
  <si>
    <t>Asmenys, kurie naudojasi informacinėmis technologijomis, proc. (2021 m.)</t>
  </si>
  <si>
    <t>Asmenų, kurie naudojasi informacinėmis technologijomis (internetu) dalis, nuo 2014 m. iki 2021, padidėjo 23,7 proc. (nuo 65 iki 80,4 proc.).</t>
  </si>
  <si>
    <t>Bendras bendrojo ugdymo (BU) mokyklų mokinių skaičius 2020-2021 m.m. - 11 043, pagal veiksmų programą ERPF lėšomis atnaujintų BU mokyklų mokinių skaičius  - 947</t>
  </si>
  <si>
    <t>Per 2021 m. susiję projektai nebaigti įgyvendinti.</t>
  </si>
  <si>
    <t>Mirtingumas nuo kraujotakos sistemos ligų indeksas  100000 gyv. proc.</t>
  </si>
  <si>
    <t>&lt;7,5 proc. proc.     (968,24 – 2020 m.)</t>
  </si>
  <si>
    <t>Standartizuotas mirtingumas nuo kraujotakos sistemos ligų 100 tūkst. gyventojų nuo 2015 m. iki 2020 sumažėjo 0,5 proc.</t>
  </si>
  <si>
    <t>Standartizuotas mirtingumas nuo  piktybinių navikų 100 tūkst. gyventojų nuo 2015 m. iki 2020 padidėjo 1,1 proc.</t>
  </si>
  <si>
    <t>59            (2020 m)</t>
  </si>
  <si>
    <t>Pagal 2014 m. duomenis - 15, pagal 2020 m. duomenis - 9, mažėjimas siekia 40 proc.</t>
  </si>
  <si>
    <t>Veikiančių mažų ir vidutinių įmonių, vykdančių apgyvendinimo ir maitinimo paslaugų veiklą, metų pradžioje - 2016 m. - 114 vnt; 2022 m. - 139 vnt.</t>
  </si>
  <si>
    <t>Nustatyta pagal P.S.335 pasiektą reikšmę</t>
  </si>
  <si>
    <t>Regione veikia Aukštaitijos nacionalinis parkas, Anykščių regioninis parkas, Asvejos regioninis parkas, Gražutės regioninis parkas, Labanoro regioninis parkas, Sartų regioninis parkas.</t>
  </si>
  <si>
    <t>Informacija apie regioninės svarbos projektą*</t>
  </si>
  <si>
    <t>Informacija apie regioninės svarbos projekto įgyvendinimą</t>
  </si>
  <si>
    <t>Projekto pavadinimas</t>
  </si>
  <si>
    <t>Projekto įgyvendinimo rezultatai</t>
  </si>
  <si>
    <t>Preliminari projekto investicijų vertė (Eur)</t>
  </si>
  <si>
    <t>Informacija apie projekto  veiklų įgyvendinimo eigą, pasiektus rezultatus</t>
  </si>
  <si>
    <t>Padarytų investicijų įgyvendinant projektą vertė (Eur)</t>
  </si>
  <si>
    <t xml:space="preserve">Informacija apie tai, ar nustatyta rizikų, kad projektas nebeatitiks kriterijų, kuriais remdamasi regiono plėtros taryba projektą pripažino regioninės svarbos projektu, ir veiksmus, kurių regiono plėtros taryba ėmėsi ar planuoja imtis nustatytoms rizikoms panaikinti ar sumažinti </t>
  </si>
  <si>
    <t>* pateikiama informacija iš regiono plėtros plano ir regiono plėtros tarybos sprendimo, kuriuo projektas pripažintas regioninės svarbos projektu</t>
  </si>
  <si>
    <t>Prioritetas: 2. Integrali ekonomika</t>
  </si>
  <si>
    <t>Tikslas: 2.3.Verslo ir investicijų skatinimas bei pramonės potencialo skatinimas</t>
  </si>
  <si>
    <t>Uždavinys: 2.3.3 Didinti regiono konkurencingumą skatinant tarpregioninį bendradarbiavimą ir partnerystę</t>
  </si>
  <si>
    <t>Priemonė:  2.3.3.1 Skatinti užimtumą regione</t>
  </si>
  <si>
    <t>2.3.3.1.1 Pasaulinio medicininių produktų gamintojo plėtros projektas                         (URPT 2018-06-07 sprendimas Nr.51/7S-31)</t>
  </si>
  <si>
    <t>Sukurtos darbo vietos – 200</t>
  </si>
  <si>
    <t>Įgyvendinant projektą investuotojas investavo daugiau nei 15 mln. Eurų;</t>
  </si>
  <si>
    <t>Į projektą ir su projektu susijusią veiklą nuo projekto įgyvendinimo pradžios investuota 100 procentų privačių investuotojo lėšų;</t>
  </si>
  <si>
    <t>Projekto įgyvendinimo laikotarpiu sukurtos 204 darbo vietos. Be minėto darbo vietų skaičiaus pasiekti šie RSP rezultatai pagal priskirtus kriterijus:</t>
  </si>
  <si>
    <t>Įgyvendinus projektą sukurta 20  darbo vietų, kuriose mokamas vidutinis mėnesinis bruto darbo užmokestis – didesnis negu Lietuvos statistikos departamento paskelbtas paskutinis savivaldybės, kurioje numatyta įgyvendinti projektą, vidutinis mėnesinis bruto darbo užmokestis. Šias darbo vietas planuojama išlaikyti ne trumpiau kaip 3 metus nuo projekto įgyvendinimo pabaigos.</t>
  </si>
  <si>
    <t>Nuo projekto įgyvendinimo pabaigos 99 procentai sukuriamos produkcijos eksportuojama į ES ir kitas pasaulio šalis. Planuojama kad tiek pat produkcijos bus eksportuojama ir per artimiausius 3 metus.</t>
  </si>
  <si>
    <t>3 lentelė. Regioninės svarbos projektų (RSP) įgyvendinimo pažanga</t>
  </si>
  <si>
    <t>Platesnė info žr. darbalapį "5_priedo_3-RSP"</t>
  </si>
  <si>
    <t>Įskaitant valstybinio planavimo priemones (-V-906- ir -V-907-)</t>
  </si>
  <si>
    <t>Įskaitant valstybinio planavimo priemones (-V-902-)</t>
  </si>
  <si>
    <t xml:space="preserve">Pagal NMA pateiktus faktinius projektų įgyvendinimo duomenis apjungta kartu su 1.1.3.2 priemone. </t>
  </si>
  <si>
    <t>Reikšmė nustatyta pagal iki ataskaitinio laikotarpio Regione įgyvendintus 5 atskirus 05.4.1-LVPA-K-808 priemonės "Prioritetinių turizmo plėtros regionų e-rinkodara" projektus.</t>
  </si>
  <si>
    <t>Visagino savivaldybės tarybos 2020-12-01 sprendimu Nr. TS-273 „Dėl pritarimo Utenos regiono integruotos teritorijų vystymo programos pakeitimui“, priimtas sprendimas pritarti projekto išbraukimui iš ITVP. Projektas nebus įgyvendinamas.</t>
  </si>
  <si>
    <t>BVP gyventojui lyginant su Lietuvos vidurkiu , proc. (2020 m.)</t>
  </si>
  <si>
    <t xml:space="preserve">Nacionalinis vandens turizmo trasų specialusis planas numato Aukštaitijos ežeryno ir Žeimenos (su Lakaja ir Dubinga) turistinę trasą, Šventosios turistinę trasą (su Antaliepties mariomis ir Sartų ežeru). Prie minėtų turizmo trasų populiarinimo prisidedama įgyvendinant -R-821 priemonės „Savivaldybes jungiančių turizmo trasų ir turizmo maršrutų informacinės infrastruktūros plėtra“ projektus, iki ataskaitinio laikotarpio pabaigos pagal šią priemonę įrengti 127 vnt. ženklinimo infrastruktūros objektai. </t>
  </si>
  <si>
    <t>Nustatyta silpnybė, atsižvelgus į vieną iš pagrindinių Regiono prioritetinių vystymo sričių susijusių su turizmo paslaugų plėtra, išlieka aktuali. Siekiant sumažinti nustatytą silpnybę R-821 priemonės „Savivaldybes jungiančių turizmo trasų ir turizmo maršrutų informacinės infrastruktūros plėtra“ lėšomis įgyvendinami 3 regioniniai projektai, iki ataskaitinio laikotarpio pabaigos viso pagal šią priemonę įrengti 127 vnt. ženklinimo infrastruktūros objektai. Taip pat, ne Regiono plano apimtyse, įgyvendinti 5 priemonės 05.4.1-LVPA-K-808 "Prioritetinių turizmo plėtros regionų e-rinkodara" lėšomis finansuojami projektai, kurių metu viso įgyvendinta 34 turizmo rinkodaros priemonės.</t>
  </si>
  <si>
    <t>Bendra neformaliame ugdyme dalyvaujančių mokinių dalis 2020 m. yra 35,9 proc., šalies vidurkis - 25,9 proc. (Regiono rodiklis - geriausias šalyje)</t>
  </si>
  <si>
    <t>&gt; 1,1 proc. proc. (267,70 –2020 m.)</t>
  </si>
  <si>
    <t>Nustatytos grėsmės pasireiškimo poveikis išlieka didelis dėl nepakankamo Plano priemonių finansavimo rajoninių kelių būklės pagerinimui. Nustatyta, kad 2014 m. šalies mastu tarp visų kelių su danga (72 848 km), keliai su žvyro danga sudarė 65 proc. (47 330 km.), o su patobulinta danga (asfalto) – 35 proc. (25 518 km), tuo tarpu Regione tarp visų kelių su danga (7 195 km), keliai su žvyro danga sudarė 67,8 proc. (4 875 km.), o su patobulinta danga (asfalto) – 32,2 proc. (2 320 km). Nors Regione ir vykdomas žvyrkelių asfaltavimas bei procentaliai kelių su žvyro danga nuo 2014 m. iki 2020 m. sumažėjo 11,4 proc., bet analizuojant 2020 m. duomenis nustatyta, kad, lyginant su šalies rodikliais, Regione kelių su patobulinta danga (asfalto) procentas tik dabar pasiekė šalyje 2014 metais buvusį atitinkamų kelių lygį. 2020 m. duomenys rodo, kad šalyje tarp visų kelių su danga (72 220 km), keliai su žvyro danga sudaro 62,6 proc. (45 225 km), o su patobulinta danga (asfalto) 37,4 proc. (26 995 km), tuo tarpu Regione tarp visų kelių su danga (6 646 km), keliai su žvyro danga sudaro 65 proc. (4 320 km.), o su patobulinta danga (asfalto) 35 proc. (2 327 km). Esama -R-511 priemonė „Vietinių kelių vystymas“ įgyvendinama kompleksiškai su kitomis Utenos regiono integruotų teritorijų vystymo programos veiklomis tikslinėse teritorijose, todėl Plano apimtyse kaimiškųjų teritorijų vietinės reikšmės kelių būklės charakteristikų pagerinimas iš esmės atliekamas tik  pagal Lietuvos kaimo plėtros 2014–2020 metų programos priemonės „Pagrindinės paslaugos ir kaimų atnaujinimas kaimo vietovėse“ remiamas veiklas. Iki ataskaitinio laikotarpio įgyvendinti susisiekimo sąlygas pagerinantys projektai: „Parko g. Vyžuonėlių kaime rekonstravimas“; „Pėsčiųjų ir dviračių tako Voverynės vns. – Utena atnaujinimas, siekiant pagerinti Utenos miesto pasiekiamumą vietos gyventojams“; „Pėsčiųjų ir dviračių tako įrengimas nuo Štadvilių kaimo iki Zarasų miesto“; „Susisiekimo sąlygų su bendruomenės lankomais objektais gerinimas Debeikių, Andrioniškio, Skiemonių, Traupio, Kurklių seniūnijose“; „Susisiekimo sąlygų su bendruomenės lankomais objektais gerinimas Troškūnų, Viešintų, Svėdasų ir Kavarsko seniūnijose“; „Susisiekimo sąlygų su bendruomenės lankomais objektais gerinimas Troškūnų mieste ir Anykščių seniūnijos Burbiškio kaime“; „Susisiekimo sąlygų su  bendruomenės lankomais objektais gerinimas Anykščių seniūnijos Vėjeliškio kaime“; „Naujų susisiekimo komunikacijų statyba ir esamų rekonstravimas Ignalinos rajono Rimšės ir Palūšės kaimuose“.</t>
  </si>
  <si>
    <t>Nustatytos grėsmės pasireiškimo poveikis išlieka didelis, kadangi, nežiūrint kultūros paveldo objektų gausos Regione, dėl riboto finansavimo pagal -R-302 ,,Aktualizuoti savivaldybių kultūros paveldo objektus" priemonę numatoma sutvarkyti, įrengti ir pritaikyti lankymui tik 4 kultūros paveldo objektus.</t>
  </si>
  <si>
    <t>Nustatytos grėsmės pasireiškimo poveikis, kiek tai priklauso nuo Plane numatytų priemonių, bandomas suvaldyti bendrais savivaldybių veiksmais, skatinant darnų turizmą, formuojant bendrus Regiono turizmo maršrutus bei įgyvendinant bendrus -R-821 priemonės ,,Savivaldybes jungiančių turizmo trasų ir turizmo maršrutų informacinės infrastruktūros plėtra" lėšomis finansuojamus projektus, iki ataskaitinio laikotarpio pabaigos pagal šią priemonę įrengti 127 vnt. ženklinimo infrastruktūros objektai.</t>
  </si>
  <si>
    <t>Silpnybės mastas ir toliau išlieka didelis. Regionas ir toliau išlieka rečiausiai apgyvendinta teritorija tarp visų šalies regionų. Pagal 2021 m. duomenis regione gyventojų tankis metų pradžioje | viename km² - tesiekė - 17,2, kai šalyje bendrai - 42,8 gyv/km2. Minėta silpnybė (rodiklis)ir kaimiškų mažų gyvenviečių gausa įtakoja ir mažesnį paslaugų prieinamumą, pvz. gyventojų, aprūpinamų geriamojo vandens tiekimo paslaugomis, dalis, palyginti su visais gyventojais Regione siekia tik 75,1 proc. (šalyje apie 86 proc.), o gyventojų, aprūpinamų centralizuotai teikiamomis nuotekų tvarkymo paslaugomis, dalis, palyginti su visais gyventojais Regione siekia tik 62,6 proc. (šalyje 76,3 proc.).</t>
  </si>
  <si>
    <t xml:space="preserve">Silpnybė, atsižvelgus į Regiono turistinį potencialą bei kompleksinių turizmo plėtrą užtikrinančių priemonių trūkumą, išlieka aktuali.
Nors Regione apgyvendinimo įstaigų nuo 2014 m. iki 2020 m. padidėjo 37,2 proc. (nuo 250 iki 343), tuo pačiu laikotarpiu šalyje augo sparčiau – 62,6 proc. (nuo 2 062 iki 3 352), bet suteiktų nakvynių skaičius apgyvendinimo įstaigose (visos nakvynės) Regione didėjo 15,53 proc. (nuo 241 507 iki 279 011), kai tuo laikotarpiu šalyje sumažėjo 23,7 proc. (nuo 6 465 004 iki 4 931 757). Atskirai įvertinta, kad 2019–2020 m. laikotarpyje šalyje apgyvendinimo įstaigose suteiktų nakvynių skaičius mažėjo beveik 45 proc. (nuo 8 946 758 iki 4 931 757), kai Regione mažėjo tik apie 7 proc. (300 278 iki 279 011), tad Regione bendras mažėjimas per analizuojamą laikotarpį buvo daugiau nei 6 kartus mažesnis nei šalyje, kas patvirtina Regiono atitinkamų paslaugų potencialą dėl esamos išskirtinai ramios ir natūralios gamtinės aplinkos. 
Bendra apgyvendinimo ir maitinimo paslaugų veiklos apyvarta Regione per 2014–2020 m. laikotarpį išaugo 76,4 proc. (nuo 11 100 iki 19 583 tūkst. Eur), kai šalyje tik 36,3 proc. (nuo 688 987 iki 939 209 tūkst. Eur), tačiau nežiūrint daugiau nei 2 kartus spartesnio augimo nei šalyje, Regione šių įmonių akumuliuojama apyvarta sudaro tik kiek daugiau nei 2 proc. nuo bendros šių įmonių apyvartos šalyje. 2020 m. duomenimis bendra apgyvendinimo ir maitinimo paslaugų veiklos sukuriama pridėtinė vertė gamybos sąnaudomis Regione sudaro tik 2,3 proc. nuo šalyje sukuriamos šių įmonių pridėtinės vertės. Regione apgyvendinimo ir maitinimo paslaugų veikloje 2020 m. dirbo beveik 4,1 proc. visų dirbančiųjų. Šis rodiklis atitinka šalies vidurkį, tačiau nors procentinė apgyvendinimo ir maitinimo paslaugų sektoriuje dirbančių asmenų dalis tiek Regione, tiek šalyje yra vienoda, tačiau vieno dirbančiojo per metus sukuriama pridėtinė vertė gamybos sąnaudomis Regione sudaro 8,42 tūkst. Eur, kai tuo tarpu šalyje 9,71 tūkst. Eur. Minėti duomenys patvirtina, kad pagrindinių su turizmu siejamų sektorių (apgyvendinimas ir maitinimas) išvystymas nepakankamas dėl tinkamai neišnaudoto turizmo potencialo Regione, o Plano apimtyse, išskyrus turizmo trąsų ženklinimą ir 4 kultūros paveldo objektų tvarkymo projektus, konkrečių turizmą skatinančių projektų pagal ES struktūrinių fondų priemonių remiamas veiklas,  nėra numatyta. </t>
  </si>
  <si>
    <t>Regiono savivaldybėse veikla planuojama ir vykdoma atsižvelgiant į parengtus strateginius plėtros ir veiklos planus, rajonų ir miestų bendruosius planus. Siekiant pagerinti kraštovaizdžio planavimo kokybę Zarasų ir Ignalinos savivaldybėse pagal priemonę -R-019 ,,Kraštovaizdžio apsauga", įgyvendinant projektus „Zarasų rajono savivaldybės bendrųjų planų koregavimas" Nr. 05.5.1-APVA-R-019-91-0009 ir „Kraštovaizdžio formavimas, pažeistų žemių tvarkymas Ignalinos rajone ir bendrųjų planų tikslinimas“ Nr. 05.5.1-APVA-R-019-91-0012, atnaujinami Zarasų ir Ignalinos rajonų ir miestų bendrieji planai, Molėtų rajono savivaldybėje įgyvendintas projektas „Kraštovaizdžio planavimas, tvarkymas ir būklės gerinimas Molėtų rajone“ Nr. 05.5.1-APVA-R-019-91-0006, kurio metu atliktas Molėtų miesto bendrojo plano keitimas, būtinas kompleksiškai spręsti urbanistinius uždavinius.</t>
  </si>
  <si>
    <t>2014–2020 metų ES struktūrinių fondų priemonių -R-014 „Geriamojo vandens tiekimo ir nuotekų tvarkymo sistemų renovavimas ir plėtra, įmonių valdymo tobulinimas“, -R-511 „Vietinių kelių vystymas“, R-516 „Pėsčiųjų ir dviračių takų rekonstrukcija ir plėtra“  ir kt. lėšomis toliau plėtojamas ir modernizuojamas susisiekimo komunikacijų tinklas, vandens tiekimo ir nuotekų tvarkymo tinklai. Iki ataskaitinio laikotarpio pabaigos, pasinaudojant R-014 priemonės lėšomis, bendras rekonstruotų vandens tiekimo ir nuotekų surinkimo tinklų ilgis (km) - 27,69. Pasinaudojant -R-511 priemonės lėšomis - bendras naujai nutiestų kelių ilgis, km. - 0,59 km; bendras rekonstruotų arba atnaujintų kelių ilgis, km - 4,31; įdiegtos saugų eismų gerinančios ir aplinkosaugos priemonės, vnt. – 7. Pasinaudojant -R-516 priemonės lėšomis bendras rekonstruotų dviračių ir / ar pėsčiųjų takų ir / ar trasų ilgis, km - 1,66; įrengtų naujų dviračių / ir / ar pėsčiųjų takų ir / ar trasų ilgis, km - 0,76 ir kt.</t>
  </si>
  <si>
    <t xml:space="preserve">Bendras saugomų teritorijų plotas Regione sudaro net 35 proc. Regiono ploto ir tai yra pats aukščiausias rodiklis šalyje. Regiono teritorijoje veikia Anykščių, Asvejos, Gražutės, Tumiškių, Labanoro, Sartų regioniniai parkai, Aukštaitijos nacionalinis parkas. Regionas tai 1 002 ežerų kraštas, kuriame  natūralus ežeringumas (apie 5,8 proc.) šalies vidurkį (apie 1,35 proc.) viršija beveik 4,3 karto ir yra didžiausias, lyginant su kitais šalies regionais. Miškingumas Ignalinos,  Zarasų rajonų ir Visagino savivaldybėse  siekia net 30 – 40 proc. Esama gamtinė aplinka ir kiti rekreaciniai Regiono ištekliai ne tik nulėmė saugomų teritorijų gausą, bet ir formuoja vieną iš Regiono specializacijos sričių, kuri yra susijusi su turizmo ir rekreacijos bei susijusių sektorių (apgyvendinimas, maitinimas, sveikatinimas ir kitos paslaugos bei pramogos) vystymu. 
Pasinaudojant minėta Regiono stiprybe bei siekiant didinti Regiono turistų ir lankytojų srautus, -R-821 priemonės „Savivaldybes jungiančių turizmo trasų ir turizmo maršrutų informacinės infrastruktūros plėtra“ lėšomis įgyvendinami 3 regioniniai projektai, iki ataskaitinio laikotarpio pabaigos pagal šią priemonę įrengti 127 vnt. ženklinimo infrastruktūros objektai. </t>
  </si>
  <si>
    <t>2021 m. duomenimis Regione veikė 233 kaimo turizmo sodybos, kas sudarė beveik 22 proc. visų šalies kaimo turizmo sodybų skaičiaus (1 064). Statistikos departamento duomenimis per 2020 m. Regiono kaimo turizmo sodybose bendrai suteikta nakvynių - 123 814, kai šalyje iš viso - 402 364. Svarbu, kad kaimo turizmo sodybose suteiktų nakvynių skaičius, lyginant 2014 m. duomenis (98 562) ir 2020 m. duomenis, išaugo 25,6 proc., kai šalyje nuo 2014 m. (579 929) – sumažėjo 30,6 proc. 
Pasinaudojant minėta Regiono stiprybe bei siekiant didinti Regiono turistų ir lankytojų srautus, įgyvendinami -R-821 priemonės „Savivaldybes jungiančių turizmo trasų ir turizmo maršrutų informacinės infrastruktūros plėtra“ lėšomis finansuojami 3 regioniniai projektai. Taip pat įgyvendinami naujų traukos centrų kūrimo ar esamų pritaikymo platesniam lankymui projektai, kuriais siekiama didinanti bendrus turistų srautus, pvz. 6 projektai (iš kurių 3 jau įgyvendinti) pagal -R-305 priemonę „Modernizuoti savivaldybių kultūros infrastruktūrą“; 4 projektai (iš kurių 2 jau įgyvendinti) pagal -R-302 priemonę „Aktualizuoti savivaldybių kultūros paveldo objektus“.</t>
  </si>
  <si>
    <t xml:space="preserve">2021 metais Utenos kolegiją baigė 345 absolventai, iš kurių daugiausiai (74) pagal Bendrosios praktikos slaugos studijų programą, viso vykdoma 20 studijų programų: Aprangos dizainas ir technologijos; Automatinio valdymo sistemos; Bendrosios praktikos slauga; Buhalterinė apskaita; Burnos higiena; Dantų technologija; Darbų sauga ir aplinkos inžinerija; Informacinių sistemų inžinerija; Kineziterapija; Kosmetologija; Maisto produktų technologija; Odontologinė priežiūra; Socialinė pedagogika; Socialinis darbas; Svetingumo vadyba; Teisė; Transporto verslas; Turizmo ir viešbučių administravimas; Verslo vadyba ; Žemės ūkio technologija. Nežiūrint studentų skaičiaus sumažėjimo (2020 metais Utenos kolegiją baigė – 465 absolventai) studijų programų skaičius padidėjo iki 20 (2020 m. buvo 19), mokymo įstaiga nepaisydama demografinių tendencijų sukeliamo studentų mažėjimo, studijų programų gausa siekia ir toliau išlikti konkurencinga švietimo įstaiga Regione. 
</t>
  </si>
  <si>
    <t>Regione vidutinis darbo užmokestis (bruto) nuo 2019 m. (1069,4 Eur) iki 2020 m. (1 184,8 Eur) augo sparčiau nei šalyje, Regione - 10,8 proc., šalyje – 10,2 proc. (nuo 1 296,4 Eur iki 1 428,6 Eur), tačiau nuo bendro šalies vidurkio vis dar atsilieka daugiau nei 17 proc. 
Mažiausias darbo užmokestis ir 2020 m. išlieka Zarasų rajono savivaldybėje (992,9 Eur), didžiausias Visagino savivaldybėje (1 300,7 Eur), tačiau nustatyta atskirų Regiono netolygumų silpnybė mažėja, skirtumas tarp minėtų savivaldybių vidutinio darbo užmokesčio sumažėjo iki 1,3 karto. Regiono vidiniams netolygumams spręsti, išskirtose tikslinėse teritorijose (Anykščiai,  Molėtai, Zarasai) įgyvendinami kompleksiniai, -R-905 priemonės „Miestų kompleksinė plėtra“ lėšomis finansuojami, projektai. Iki ataskaitinio laikotarpio pabaigos iš 14 projektų  8 projektai įgyvendinti.</t>
  </si>
  <si>
    <t>Nustatytos silpnybės mastas išlieka ypatingai didelis. Bendros demografinės regiono problemos - sparčiai mažėjantis gyventojų skaičius, tendencingas gyventojų senėjimas – aukščiausias šalyje demografinės senatvės koeficientas (2021 m. – 207, šalyje – 132), kurį taip pat nulemia  žemi gimstamumo rodikliai ir jaunų darbingų reproduktyvaus amžiaus gyventojų migracija, įtakoja prastus socialinės aplinkos rodiklius ir iš to kylančias problemas. Registruotų bedarbių ir darbingo amžiaus gyventojų santykis, kuris 2020 m. duomenimis siekė 15,2 proc. bei 2,6 proc. viršydamas bendrą šalies vidurkį (12,6 proc.) buvo didžiausias tarp visų šalies regionų. Tarp Utenos regiono savivaldybių – mažesnis nei bendras šalies vidurkis pastebimas tik Utenos rajono savivaldybėje (12,5 proc.), didžiausias fiksuotas Ignalinos (18,2) ir Zarasų (18,1) rajonų savivaldybėse. 
Vienas mažiausių šalyje darbo užmokesčio dydžių ir atitinkamai patrauklių gerai apmokamų kvalifikuoto darbo vietų trūkumas, tiesiogiai atspindi didžiausią šalyje registruotų bedarbių ir darbingo amžiaus gyventojų santykį  bei bendrą gyventojų užimtumo lygį. 2020 m. duomenimis bendras Regiono 15-64 metų gyventojų užimtumo lygis, siekiantis tik 61,7 proc., yra mažiausias iš visų šalies regionų. Šalyje bendras gyventojų užimtumo lygis siekia – 71,6 proc.,  kuris nuo 2014 m. padidėjo 8,98 proc., kai tuo tarpu per tą patį laikotarpį Regione didėjo tik 2,49 proc.
Regione pastebimas, ne tik ženkliai mažesnis nei šalyje SVV subjektų skaičius 1 000 gyventojų, bet ir savarankiškai dirbančių asmenų skaičius. 2020 m. duomenimis Regione savarankiškai dirbančių asmenų buvo 5,2 tūkst., kai tuo tarpu šalyje – 152,5 tūkst. Analizuojant 2014-2020 m. laikotarpio pokytį nustatyta, kad Regione savarankiškai dirbančių asmenų sumažėjo 14,8 proc., o šalyje šis skaičius išaugo 6,7 proc. Atitinkamai šio rodiklio mažėjimas Regione ir bendras augimas šalyje lėmė tai, kad 1 000 gyventojų Regione teko 42 savarankiškai dirbantys asmenys, o šalyje – 55 (2020 m. duomenys).
Siekiant bent dalinai sumažinti silpnybės mastą, įgyvendinami kompleksiniai R-905 priemonės „Miestų kompleksinė plėtra“ lėšomis finansuojami projektai. Iki ataskaitinio laikotarpio pabaigos iš 14 projektų – 8 įgyvendinti, įgyvendinami 4  V-906 „Kompleksinė paslaugų plėtra integruotų teritorijų vystymo programų tikslinėse teritorijose“ lėšomis finansuojami projektai Visagine ir 1 projektas Molėtų rajono savivaldybėje pagal -V-907 priemonę „Miesto inžinerinės infrastruktūros, svarbios verslui, atnaujinimas ir plėtra“.</t>
  </si>
  <si>
    <t>Nors registruotų bedarbių skaičius nuo 2020 m. (11 318) iki 2021 m. (11 440) didėjo tik 1,1 proc., kai šalyje padidėjo 4,2 proc. (nuo 216 187 iki 225 225), tačiau, atsižvelgus į sparčiai mažėjantį darbingo amžiaus gyventojų skaičių, bendras registruotų bedarbių ir darbingo amžiaus gyventojų santykis proc. 2021 m. duomenimis net 2,5 procentinio punkto viršijo bendrą šalies rodiklį (Regione - 15,5 proc., šalyje - 13,0 proc.).
Tiek mažesnis vidutinis darbo užmokestis, tiek aukštesni nei šalyje bendri nedarbo rodikliai, nulemia ir didesnę socialinės pašalpos gavėjų skaičių. 1 000 gyventojų tenkantis socialinės pašalpos gavėjų skaičius 2020 metais Regione buvo 31, kai šalyje – 20 (1 000 gyventojų tenkantis bendras Regiono socialinės pašalpos gavėjų skaičius 55 proc. viršija bendrą šalies rodiklį). Didžiausias regione 1 000 gyventojų tenkantis socialinės pašalpos gavėjų skaičius 2020 m. fiksuotas Ignalinos (54), Zarasų (46), Anykščių (43) rajono savivaldybėse, kiek mažesnis Molėtų rajono (26) ir Visagino (29) savivaldybėse, mažiausias ir mažesnis už šalies vidurkį tik  Utenos rajono savivaldybėje (11).
Nors 1 000 gyventojų tenkantis socialinės pašalpos gavėjų skaičius nuo 2018 m. (45) iki 2020 m. sumažėjo daugiau nei 31 proc., tačiau nustatytos silpnybės mastas išlieka didelis, silpnybės sumažinimui būtinas kompleksinis dėmesys ir ženkliai didesnės lėšų intervencijos Regiono ekonominiam augimui užtikrinti.</t>
  </si>
  <si>
    <t>Nustatytos silpnybės mastas išlieka ypatingai didelis.Vienas iš sparčiausių šalyje gyventojų skaičiaus mažėjimas Regione siejamas tiek su natūralia gyventojų kaita, tiek su vidaus ir tarptautine migracija. Tiek bendrasis gimstamumo rodiklis tenkantis 1 000 gyventojų, tiek  bendrasis mirtingumo rodiklis tenkantis 1 000 gyventojų Regione buvo atitinkamai mažiausias ir didžiausias Lietuvoje. Dėl natūralios gyventojų kaitos per 2014–2020 m. laikotarpį Utenos regione gyventojų skaičius  sumažėjo 10 398 gyventojais. Dėl vidaus ir tarptautinės migracijos per analizuojamą laikotarpį Regionas neteko 8 683 gyventojų. Taigi, bendrą gyventojų skaičiaus sumažėjimą 54,5 proc. nulemia natūrali gyventojų kaita, o 45,5 proc. –  migracijos procesas. Svarbu paminėti, kad nors bendras migracijos rodiklis per analizuojamą laikotarpį yra neigiamas, tačiau nuo 2017 metų pastebimas tendencingas migracijos mažėjimas, kuris 2020 metų laikotarpyje leido fiksuoti teigiamą neto migraciją. 2020 metų teigiamą Regiono neto migraciją nulėmė tarptautinė migracija (+662 gyventojai), kurių beveik pusė (49,7 proc., arba atitinkamai 329 gyventojai) atvyko į Utenos rajono savivaldybę. Priešingai nei mažėjanti tarptautinė migracija –  vidaus migracija per visą analizuojamą laikotarpį išliko neigiama, t.y. dėl vidaus migracijos Regionas 2014–2020 m. laikotarpyje neteko 3 816 gyventojų (daugiausiai Anykščių rajono savivaldybėje – 909). Šie duomenys patvirtina, kad nors tarptautinė migracija ir mažėja, tačiau lemiamą įtaką bendriems migracijos srautams turi vidaus migracija. Regiono gyventojai dažniausiai renkasi didžiuosius miestus (2020 metų duomenimis į Kauno regioną išvyko 87 gyventojais daugiau nei atvyko, o į Vilniaus regioną – 418) dėl egzistuojančio ekonominio atotrūkio tarp šalies regionų, t. y. didžiuosiuose miestuose esamų geresnių darbo (kvalifikuoto darbo didesnės pasiūlos ir didesnio darbo užmokesčio) ir / ar gyvenamosios aplinkos bei viešųjų paslaugų (švietimo, socialinių, sveikatos priežiūros ir kitų paslaugų) geresnio prieinamumo sąlygų. 
Siekiant bent dalinai sumažinti silpnybės mastą, įgyvendinami kompleksiniai R-905 priemonės „Miestų kompleksinė plėtra“ lėšomis finansuojami projektai. Iki ataskaitinio laikotarpio pabaigos iš 14 projektų – 8 įgyvendinti, įgyvendinami 4  V-906 „Kompleksinė paslaugų plėtra integruotų teritorijų vystymo programų tikslinėse teritorijose“ lėšomis finansuojami projektai Visagine ir 1 projektas Molėtų rajono savivaldybėje pagal -V-907 priemonę „Miesto inžinerinės infrastruktūros, svarbios verslui, atnaujinimas ir plėtra“.</t>
  </si>
  <si>
    <t xml:space="preserve">Silpnybės mastas toliau didėja. Pagal LSD informaciją nustatyta, kad laikotarpyje nuo 2014m iki 2020 m. Socialinių paslaugų asmens namuose gavėjų skaičius regione išaugo 72,5 proc. (nuo 1 182 iki 2 039). Plano apimtyse socialinių problemų sprendimui numatyta -R-407 priemonė „Socialinių paslaugų infrastruktūros plėtra“ apima socialinių paslaugų teikimo įstaigų infrastruktūros modernizavimą (ne mobilių paslaugų teikimą). Iki ataskaitinio laikotarpio pabaigos įgyvendinti 3 iš 4 planuojamų projektų, kurių metu pasiekti šie projektų siekiami rodikliai: „Investicijas gavę socialinių paslaugų infrastruktūros objektai, vnt.“ - 3 (viso numatoma 4); „Tikslinių grupių asmenys, gavę tiesioginės naudos iš investicijų į socialinių paslaugų infrastruktūrą“ – 61 (viso numatoma 70); „Investicijas gavusiose įstaigose esančios vietos socialinių paslaugų gavėjams“ – 58 (viso numatoma 93). 
</t>
  </si>
  <si>
    <t xml:space="preserve">Nors laikotarpyje nuo 2014 m. iki 2018 m. vaikų gyvenančių socialinės rizikos šeimose skaičius sumažėjo nuo 1373 iki 1252, tačiau nustatyta silpnybė, atsižvelgiant į Regione didėjantį bendrą skurdo lygį ir kitus nepalankius socialinius-ekonominius bei demografinius rodiklius, išlieka aktuali. Silpnybės poveikiui sumažinti konkrečių Plano priemonių, atsižvelgiant į remiamas atitinkamų priemonių veiklas, nėra numatyta. </t>
  </si>
  <si>
    <t xml:space="preserve">Silpnybė išlieka aktuali. Standartizuotas mirtingumas nuo  piktybinių navikų Regione  100 tūkst. gyventojų nuo 2015 m. iki 2020 padidėjo 1,1 proc. 2020 m. Regione nuo piktybinių navikų mirusiųjų skaičius, tenkantis 100 tūkst. gyventojų, siekė 341,3, kai šalyje – 293,8. Standartizuotas mirtingumas nuo kraujotakos sistemos ligų 100 tūkst. gyventojų nuo 2015 m. iki 2020 sumažėjo 0,5 proc., tačiau Regione nuo kraujotakos sistemos sukeltų ligų mirusiųjų skaičius, tenkantis 100 tūkst. gyventojų, 2020 m.  – 1 214,8 (blogiausias rodiklis šalyje), kai šalyje – 820,8. 
Plano apimtyse siekiant sumažinti nustatytą silpnybę pagal -R-609 priemonę „Pirminės asmens sveikatos priežiūros veiklos efektyvumo didinimas“ baigti 7 iš 9 projektų, pagerinta 7 sveikatos priežiūros įstaigų materialinė bazė, sudarytos sąlygos geresnės kokybės sveikatos paslaugas gauti 57 328 Regiono gyventojams. Taip pat, baigti 2 iš 7 planuojamų -R-630 priemonės „Sveikos gyvensenos skatinimas regioniniu lygiu“ projektų, kurių metu modernizuotas 1 visuomenės sveikatos biuras, o informavimo, švietimo ir mokymo renginiuose bei sveikatos raštingumą didiniančiose veiklose bendrai dalyvavo – 9 342 tikslinių grupių asmenys. </t>
  </si>
  <si>
    <t xml:space="preserve">Nustatytos silpnybės mastas didėja. Regionas „pirmauja“ šalyje pagal išlaikomo amžiaus žmonių koeficientą“. 2021 m. pradžios duomenimis Regione jis siekė – 59, kai šalyje tuo pačiu laikotarpiu – 54. Socialines problemas taip pat nulemia ir registruotų bedarbių ir darbingo amžiaus gyventojų santykis, kuris 2020 m. duomenimis siekė 15,2 proc., bei 2,6 proc. viršydamas bendrą šalies vidurkį (12,6 proc.) buvo didžiausias tarp visų šalies regionų. Nurodyti neaktyvią darbo rinką pagrindžiantys rodikliai tiesiogiai atspindi ir 1 000 gyventojų tenkantį socialinės pašalpos gavėjų skaičių, kuris 2020 metais Regione buvo 31, kai šalyje – 20 (1 000 gyventojų tenkantis bendras Regiono socialinės pašalpos gavėjų skaičius 55 proc. viršija bendrą šalies rodiklį) bei ženkliai didesnį nei bendrą šalyje asmenų, gyvenančių skurdo rizikoje ar socialinėje atskirtyje procentą (2020 m. Regione šis rodiklis siekė 42,2 proc., kai šalyje tik 24,8 proc.). Svarbu tai, kad tiek bendrai šalyje, tiek daugelyje šalies regionų (išskyrus Tauragės regioną), analizuojant 2016–2020 m. laikotarpio duomenis asmenų, gyvenančių skurdo rizikoje ar socialinėje atskirtyje dalis mažėjo. Šalyje nuo 30,1 iki 24,8 proc., o Regione priešingai, rodiklis didėjo beveik 16 proc. (nuo 36,5 proc. iki 42,2 proc.). </t>
  </si>
  <si>
    <t xml:space="preserve">Pagal aktualius (2020 m.) duomenis nustatyta, kad Regione patenkintas socialinio būsto poreikis nuo tokią teisę turinčių asmenų (šeimų) skaičiaus sudaro tik 59 proc. Nustatytai silpnybei sumažinti, pasinaudojant -R-408 priemonės „Socialinio būsto fondo plėtra“ lėšomis, įgyvendinami 6 projektai (kiekvienoje Regiono savivaldybėje po 1 projektą), iš kurių iki ataskaitinio laikotarpio pabaigos baigti įgyvendinti 3 projektai (Utenoje, Visagine ir Zarasuose). Iki ataskaitinio laikotarpio pabaigos viso įsigyta ar įrengta socialinių būstų – 127 (iš viso planuojama 141). </t>
  </si>
  <si>
    <t>Nustatytos silpnybės mastą siekiama sumažinti -R-511 „Vietinių kelių vystymas“ , -R-514 „Darnaus judumo priemonių diegimas“ ir -R-518 „Vietinio susisiekimo viešojo transporto priemonių parko atnaujinimas“ priemonių lėšomis finansuojamais projektais:
Iki ataskaitinio laikotarpio iš visų 11, pagal -R-511 „Vietinių kelių vystymas“ priemonę suplanuotų, projektų - baigti įgyvendinti 5. Projektų metu bendras naujai nutiestų kelių ilgis (km) sudaro – 0,59 (planas – 0,59), bendras rekonstruotų arba atnaujintų kelių ilgis (km) sudaro – 4,31 (planas – 5,34), bendras įdiegtų saugų eismų gerinančių ir aplinkosaugos priemonių skaičius – 7 (planas – 13); 
Pagal -R-514 „Darnaus judumo priemonių diegimas“ priemonę tęsiami 2 planuotų darnaus judumo priemonių diegimo projektai Visagino ir Utenos miestuose. Iki ataskaitinio laikotarpio pabaigos įgyvendintos 2 darnaus judumo priemonės (planas – 10);
Pagal -R-518 „Vietinio susisiekimo viešojo transporto priemonių parko atnaujinimas“ priemonę įgyvendinamas 1 projektas „Utenos rajono vietinio susisiekimo viešojo transporto priemonių parko atnaujinimas“, kurio metu numatoma įsigyti 4  naujas ekologiškas viešojo transporto priemones.</t>
  </si>
  <si>
    <t>Utenos regione 2020 m. fiksuotas bendras dviračių takų ilgis (57,9 km) sudaro tik kiek daugiau nei 4,16 proc. nuo bendro šalyje esančio dviračių takų ilgio (1 391,4 km). Įvertinus tai, kad Utenos regionas užima daugiau nei 11 proc. bendro šalies teritorijos ploto (7 191 iš 65 286 km²) bei tai, kad saugomų teritorijų plotas Regione sudaro net 35 proc. ir 3 iš 5 šalyje esančių kurortinių teritorijų yra išsidėsčiusios būtent Utenos regione, nustatyta silpnybė išlieka ypatingai aktuali. 
Siekiant iš dalies sumažinti silpnybės mastą, -R-516  ,,Pėsčiųjų ir dviračių takų rekonstrukcija ir plėtra" priemonės lėšomis, įgyvendinami 6 projektai, iš kurių iki ataskaitinio laikotarpio pabaigos baigti įgyvendinti 3 projektai. Šių projektų metu numatoma įrengti 0,76 km naujų dviračių / ir / ar pėsčiųjų takų  ir / ar trasų ( įrengta – 0,76 km)  bei rekonstruoti 2,10 km dviračių ir / ar pėsčiųjų takų ir / ar trasų (rekonstruota – 1,66 km).</t>
  </si>
  <si>
    <t xml:space="preserve">Pagal 2020 m. duomenis nustatyta, kad šalyje tarp visų kelių su danga (72 220 km), keliai su žvyro danga sudaro 62,6 proc. (45 225 km), o su patobulinta danga (asfalto) 37,4 proc. (26 995 km), tuo tarpu Regione tarp visų kelių su danga (6 646 km), keliai su žvyro danga sudaro 65 proc. (4 320 km.), o su patobulinta danga (asfalto) 35 proc. Taigi, patobulintos dangos (asfalto) kelių procentinė dalis yra mažesnė nei šalies vidurkis. 
Įvertinus tai, kad -R-511 priemonės „Vietinių kelių vystymas“ lėšomis tinkama finansuoti tik miesto kelių / gatvių rekonstrukcijos ar tiesimo darbus, minėtą silpnybę Plano apimtyse siekiama sumažinti pasinaudojant Lietuvos kaimo plėtros 2014–2020 metų programos priemonės „Pagrindinės paslaugos ir kaimų atnaujinimas kaimo vietovėse“ remiamomis veiklomis. Iki ataskaitinio laikotarpio įgyvendinti susisiekimo sąlygas pagerinantys projektai: „Parko g. Vyžuonėlių kaime rekonstravimas“; „Pėsčiųjų ir dviračių tako Voverynės vns. – Utena atnaujinimas, siekiant pagerinti Utenos miesto pasiekiamumą vietos gyventojams“; „Pėsčiųjų ir dviračių tako įrengimas nuo Štadvilių kaimo iki Zarasų miesto“; „Susisiekimo sąlygų su bendruomenės lankomais objektais gerinimas Debeikių, Andrioniškio, Skiemonių, Traupio, Kurklių seniūnijose“; „Susisiekimo sąlygų su bendruomenės lankomais objektais gerinimas Troškūnų, Viešintų, Svėdasų ir Kavarsko seniūnijose“; „Susisiekimo sąlygų su bendruomenės lankomais objektais gerinimas Troškūnų mieste ir Anykščių seniūnijos Burbiškio kaime“; „Susisiekimo sąlygų su  bendruomenės lankomais objektais gerinimas Anykščių seniūnijos Vėjeliškio kaime“; „Naujų susisiekimo komunikacijų statyba ir esamų rekonstravimas Ignalinos rajono Rimšės ir Palūšės kaimuose".
</t>
  </si>
  <si>
    <t>Siekiant sumažinti nustatytą silpnybę, -R-905 ,,Miestų kompleksinė plėtra" priemonės lėšomis įgyvendinti projektai „Molėtų miesto J. Janonio gatvės gyvenamojo kvartalo viešosios infrastruktūros sutvarkymas“, kurio metu atnaujintų erdvių plotas sudaro 5 592,81 kv. m.; „Zarasų m. viešųjų erdvių kompleksinis sutvarkymas teritorijoje tarp Dariaus ir Girėno g. bei Šiaulių g. ir dviejuose daugiabučių kiemuose P. Širvio g.“, sutvarkytas bendras plotas siekia – 18 321 kv. m. Taip pat įgyvendinamas projektas „Anykščių miesto viešųjų erdvių sistemos pertvarkymas (III etapas)“, kurio metu numatoma kompleksiškai tvarkyti Anykščių miesto Ramybės ir Pušyno gyvenamuosius mikrorajonus, bendrai siekiama sutvarkyti apie 27 860 kv. m. daugiabučių kiemų viešųjų erdvių. Viso pagal -R-905 ,,Miestų kompleksinė plėtra" priemonę numatoma įgyvendinti 14 projektų, iš kurių iki ataskaitinio laikotarpio pabaigos 8 yra įgyvendinti. 
Taip pat -R-903 ,,Pereinamojo laikotarpio tikslinių teritorijų vystymas" priemonės lėšomis įgyvendintas projektas „Daugiabučių namų kvartalų Ignalinos mieste kompleksinis sutvarkymas“, bendrai sutvarkyta teritorija siekia 8 290,23 kv. m. Pagal -V-902 priemonę „Pereinamojo laikotarpio tikslinių teritorijų vystymas. I“ baigtas įgyvendinti projektas „Dauniškio daugiabučių gyvenamųjų namų kvartalo teritorijos sutvarkymas“, bendrai sutvarkyta teritorija siekia 55 516.70 kv. m.</t>
  </si>
  <si>
    <t xml:space="preserve">Nustatytos silpnybės mastas išlieka didelis. 2020 m. duomenimis nustatyta, kad gyventojų, aprūpinamų geriamojo vandens tiekimo paslaugomis, dalis, palyginti su visais gyventojais Regione siekia tik 75,1 proc. (šalyje apie 86 proc.), o gyventojų, aprūpinamų centralizuotai teikiamomis nuotekų tvarkymo paslaugomis, dalis, palyginti su visais gyventojais Regione siekia tik 62,6 proc. (šalyje 76,3 proc.). 
Minėtai silpnybei bent iš dalies sumažinti įgyvendinami -R-014 ,,Geriamojo vandens tiekimo ir nuotekų tvarkymo sistemų renovavimas ir plėtra, įmonių valdymo tobulinimas“ priemonės lėšomis finansuojami projektai. Viso numatoma įgyvendinti 11 projektų, iš jų iki ataskaitinio laikotarpio įgyvendinta 3. Iki ataskaitinio laikotarpio pasiekti projektų rezultatai: Rekonstruotų vandens tiekimo ir nuotekų surinkimo tinklų ilgis (km) - 27,69; Gyventojai, kuriems teikiamos vandens tiekimo paslaugos naujai pastatytais geriamojo vandens tiekimo tinklais (skaičius) – 1 158; Gyventojai, kuriems teikiamos vandenstiekimo paslaugos iš naujai pastatytų ir (arba) rekonstruotų geriamojo vandens gerinimo įrenginių (skaičius) -  1 362; Gyventojai, kuriems teikiamos paslaugos naujai pastatytais nuotekų surinkimo tinklais (GE) – 1 624; Gyventojai, kuriems teikiamos nuotekų valymo paslaugos naujai pastatytais ir (arba) rekonstruotais nuotekų valymo įrenginiais (GE) – 521; Papildomi gyventojai, kuriems teikiamos pagerintos vandens tiekimo paslaugos – 2 519 ir Papildomi gyventojai, kuriems teikiamos pagerintos nuotekų tvarkymo paslaugos – 1 979. 
Nustatyta silpnybė susijusi su šilumos tiekimo sistema – Plano apimtyse neįtakojama, t. y. silpnybės mastas nuo Plano priemonių nepriklauso (nėra tikslinių priemonių šilumos tiekimo sistemai pagerinti), o atliekų tvarkymo infrastruktūros silpnybė mažinama pasinaudojant -R-008  ,,Komunalinių atliekų tvarkymo infrastruktūros plėtra" priemonės lėšomis, pagal kurią viso numatyta įgyvendinti 7 projektus, iš kurių iki ataskaitinio laikotarpio pabaigos baigti 5 projektai. Projektų įgyvendinimo metu bendrai pasiekti rezultatai: Sukurti/pagerinti atskiro komunalinių atliekų surinkimo pajėgumai (tonos/ metai) – 8 884,47.
</t>
  </si>
  <si>
    <t xml:space="preserve">Kaip ir nurodyta aukščiau, silpnybės mastas išlieka didelis (problemas mastą parodo viena mažiausių šalyje gyventojų, aprūpinamų geriamojo vandens tiekimo paslaugomis, dalis, palyginti su visais gyventojais; ir gyventojų, aprūpinamų centralizuotai teikiamomis nuotekų tvarkymo paslaugomis, dalis, palyginti su visais gyventojais). Nors didžioji -R-014 ,,Geriamojo vandens tiekimo ir nuotekų tvarkymo sistemų renovavimas ir plėtra, įmonių valdymo tobulinimas“ priemonės projektų dalis apima Regiono savivaldybių kaimiškąsias teritorijas, tačiau atsižvelgus į mažiausią šalyje gyventojų tankio rodiklį (pagal 2021 m. duomenis bendras gyventojų tankis Regione siekia tik 17,2 gyv./kv.km. o atskiruose Regiono savivaldybėse, pvz. Ignalinoje ir Zarasuose šis tankis yra vienas mažiausių šalyje, atitinkamai 9,8 gyv./kv.km ir 11 gyv./kv.km.) ir žemą urbanizacijos lygį, skiriamas finansavimas problemos masto sumažinimui yra nepakankamas. 
Silpnybę dalinai siekiama sumažinti pasinaudojant Lietuvos kaimo plėtros 2014–2020 metų programos lėšomis finansuojama priemone „Pagrindinės paslaugos ir kaimų atnaujinimas kaimo vietovėse“. Iki ataskaitinio laikotarpio pabaigos pagal minėtą priemonę siekiant pagerinti vandens kokybę baigti įgyvendinti 8 projektai, kurių metu pagerinta vandens kokybė Ignalinos rajono Ceikinėlių, Rubelninkų, Linkmenų ir Dūkštelių, Tverečiaus, Navikų, Dietkauščiznos, Erzvėto, Meikštų ir Grybėnų kaimuose, Palūšės, Mažėnų, Šiūlėnų ir Navikų kaimuose, Bėčiūnų, Mikalavo ir Gilūtų kaimuose; Anykščių rajono Čekonių, Kirmėlių, Senųjų Elmininkų, Piktagalio kaimuose ir Dabužių I kaime, Utenos rajono Medenių kaime.  Bendras gyventojų skaičius, kurie gali naudotis pagerintomis vandens tiekimo paslaugomis, - 1 920. </t>
  </si>
  <si>
    <t xml:space="preserve">Nustatytai silpnybei sumažinti Plano apimtyse numatoma:
Socialinė infrastruktūra. Iki ataskaitinio laikotarpio pabaigos įgyvendinti 3 iš 4 planuojamų -R-407 priemonės „Socialinių paslaugų infrastruktūros plėtra“ projektų, tai:  „Zarasų rajono socialinių paslaugų centro nakvynės namų modernizavimas ir plėtra“; „Utenos rajono savivaldybės Leliūnų socialinės globos namų modernizavimas“ ir „Apleisto (nenaudojamo) buvusio visuomeninio pastato konversija ir pritaikymas Savarankiško gyvenimo namų Visagine įkūrimui“;
Švietimo infrastruktūra. Iki ataskaitinio laikotarpio pagerinta bendrojo ugdymo mokyklų infrastruktūra, įgyvendinti 2 iš 3  -R-724 priemonės „Mokyklų tinklo efektyvumo didinimas" projektų, tai: „Kūrybiškumą skatinančių edukacinių erdvių kūrimas Molėtų gimnazijos vidaus patalpose“ ir „Edukacinių erdvių kūrimas Ignalinos Česlovo Kudabos progimnazijoje“.  Pagal -R-725 priemonę „Neformaliojo švietimo infrastruktūros tobulinimas“ plėtojama neformalaus švietimo infrastruktūra, iki ataskaitinio laikotarpio baigtas 1 iš 2 numatytų projektų, tai - „Vaikų ir jaunimo neformalaus ugdymosi galimybių plėtra Anykščių kūno kultūros ir sporto centrui priklausančiose A. Vienuolio progimnazijos patalpose“. Ikimokyklinio ugdymo plėtrai užtikrinti tęsiamas projektų „Utenos vaikų lopšelio - darželio "Šaltinėlis" vidaus patalpų modernizavimas“ ir „Utenos vaikų lopšelio - darželio "Pasaka" vidaus patalpų modernizavimas“ įgyvendinimas pagal -R-705 priemonę „Ikimokyklinio ir priešmokyklinio ugdymo prieinamumo didinimas“, šių projektų metu  numatoma, kad bus atnaujinta 120 ikimokyklinio ir/ar priešmokyklinio ugdymo vietų;
Kultūros infrastruktūra. Iki ataskaitinio laikotarpio baigti 4 iš 6 -R-305 priemonės „Modernizuoti savivaldybių kultūros infrastruktūrą“ projektų, modernizuotos 4 kultūros įstaigos; 
Sveikatos infrastruktūra. Iki ataskaitinio laikotarpio pagal -R-609 priemonę „Pirminės asmens sveikatos priežiūros veiklos efektyvumo didinimas“ baigti 7 iš 9 projektų, pagerinta 7 sveikatos priežiūros įstaigų materialinė bazė, sudarytos sąlygos geresnės kokybės sveikatos paslaugas gauti 57 328 Regiono gyventojams. </t>
  </si>
  <si>
    <t>Silpnybės poveikio mastas išlieka didelis. Nustatyta, kad per 2014–2021 m. laikotarpį veikiančių mažų ir vidutinių įmonių (SVV) skaičius Regione išaugo 20,7 proc. (nuo 1 786 iki 2 156), kai tuo tarpu šalyje – 28,5 proc. (nuo 67 943 iki 87 284), atitinkamai 1 000 gyventojų tenkantis SVV skaičius Regione –17,5, kai šalyje – 31,2. Tarp visų Regione veikiančių ūkio subjektų – 3 000 (2021 m. pradžios duomenys), pagal vykdomos ekonomines veiklos rūšį, daugiausiai veikė didmeninės ir mažmeninės prekybos, variklinių transporto priemonių ir motociklų remonto srityje (597), kitoje aptarnavimo veikloje (437), apdirbamosios gamybos (278) ir statybos (248) srityse,  t. y., veikė mažai našiose, su žinių ekonomika ir inovacijų plėtra menkai susijusiose ekonominėse veiklose. Regionas išsiskiria daug mažesne nei šalyje vieno dirbančiojo sukuriama pridėtine verte gamybos sąnaudomis (nefinansinių įmonių) per metus. Nustatyta, kad visų Regiono įmonių (ne finansinių įmonių) sukuriama bendra pridėtinė vertė gamybos sąnaudomis per 2019 m. siekė 444 303 tūkst. Eur (šalyje – 24 007 459 tūkst. Eur). Šiose įmonėse dirbančiųjų skaičius Regione – 29 887 asmenys (šalyje – 1 110 841), atitinkamai nustatyta vieno dirbančiojo sukuriama pridėtinė vertė gamybos sąnaudomis (nefinansinių įmonių) Regione – 14,866 tūkst. Eur, kai šalyje net 21,612 tūkst. Eur. Žemesnis nei Utenos regione rodiklis fiksuotas tik Tauragės regione (14,406 tūkst. Eur).
Bendra prekių ir paslaugų eksporto vertės dalis pardavimuose, lietuviškos kilmės prekių eksporto vertė ir jas eksportuojančių įmonių skaičius yra vieni iš mažiausių tarp visų šalies regionų (pagal 2019 m. duomenis Regione sukuriama  tik 2,17 proc. lietuviškos kilmės prekių eksporto nuo viso šalies eksporto, 8 vieta šalyje). Maža eksportuojamų lietuviškų prekių vertė susijusi su svarbią dalį Regione užimančia, tačiau menkai išvystyta apdirbamąja gamyba, žemu našumu, mažomis tiesioginėmis užsienio ir /ar materialinėmis investicijomis, didelių įmonių stoka  ir vyraujančiomis labai mažomis ir nedideles pajamas generuojančiomis įmonėmis. Vieną prasčiausių rezultatų šalyje pagal tiesioginių užsienio investicijų ar materialinių investicijų pritraukimą lemia ir esama Regiono geografinė padėtis ir demografinė situacija, tarptautinio arba nacionalinio lygmens susiekimo (logistikos) paslaugas teikiančio centro nebuvimas, pramoninės ir /ar gamybinės paskirties teritorijų trūkumas (esamos pramoninės paskirties teritorijos yra pernelyg fragmentiškos, mažos ir dažniausiai žemė aplink jas priklauso privatiems savininkams). 
Siekiant bent iš dalies sumažinti minėtos silpnybės priežastis, įgyvendinami kompleksiniai R-905 priemonės „Miestų kompleksinė plėtra“ lėšomis finansuojami projektai, iki ataskaitinio laikotarpio pabaigos iš 14 projektų – 8 įgyvendinti. Įgyvendinami -V-906 priemonės „Kompleksinė paslaugų plėtra integruotų teritorijų vystymo programų tikslinėse teritorijose“ lėšomis finansuojami 4 projektai Visagine. Molėtų rajono savivaldybėje įgyvendinamas projektas „Verslui svarbios inžinerinės infrastruktūros sukūrimas Molėtų miesto apleistose teritorijose Melioratorių g. 20 ir 18C“, pagal -V-907 priemonę „Miesto inžinerinės infrastruktūros, svarbios verslui, atnaujinimas ir plėtra“.</t>
  </si>
  <si>
    <t xml:space="preserve">Nustatyta silpnybė išlieka aktuali. Regione įregistruotos 2 333 nekilnojamosios kultūros vertybės, iš kurių – 554 statiniai (Kultūros vertybių registro 2021-11-12 duomenys), bet didelė dalis šių objektų nėra sutvarkyti ir / ar pritaikyti lankymui, kadangi skiriamas finansavimas yra nepakankamas. Silpnybė dalinai sumažinama įgyvendinant -R-302 priemonės ,,Aktualizuoti savivaldybių kultūros paveldo objektus" projektus. Viso pagal minėtą priemonę numatyta įgyvendinti 4 projektus, iš jų iki ataskaitinio laikotarpio pabaigos įgyvendinti 2 („Kompleksinis Okuličiūtės dvarelio Anykščiuose sutvarkymas ir pritaikymas kultūrinei, meninei veiklai“ ir „Naujų kultūros paslaugų visuomenės kultūriniams poreikiams tenkinti sukūrimas Utenos meno mokykloje“), bendras iki ataskaitinio laikotarpio pasiektas projektų rodiklių rezultatas – numatomų apsilankymų remiamuose kultūros ir gamtos paveldo objektuose bei turistų traukos vietose skaičiaus padidėjimas – 4 200. </t>
  </si>
  <si>
    <t>Utenos regiono plėtros taryba 2018 m. birželio mėn. 7 d. sprendimu Nr.51/7S-31 pripažino UAB „Intersurgical“ pasaulinio medicininių produktų gamintojo plėtros projekto įgyvendinimą regioninės svarbos projektu (toliau – RSP). 2020 m. sausio 31 d. simboliniu kapsulės įkasimu paskelbta UAB „Intersurgical“ gamyklos statybų pradžia. Iki ataskaitinio laikotarpio pabaigos RSP projekto rezultatai, pagal RSP nustatytus kriterijus, pasiekti: Įgyvendinant projektą investuotojas investavo daugiau nei 15 mln. Eurų; Į projektą ir su projektu susijusią veiklą nuo projekto įgyvendinimo pradžios investuota 100 procentų privačių investuotojo lėšų; Įgyvendinus projektą sukurta 204 darbo vietos, iš kurių 20 darbo vietų, kuriose mokamas vidutinis mėnesinis bruto darbo užmokestis – didesnis negu Lietuvos statistikos departamento paskelbtas paskutinis savivaldybės, kurioje numatyta įgyvendinti projektą, vidutinis mėnesinis bruto darbo užmokestis. Šias darbo vietas planuojama išlaikyti ne trumpiau kaip 3 metus nuo projekto įgyvendinimo pabaigos. Nuo projekto įgyvendinimo pabaigos 99 procentai sukuriamos produkcijos eksportuojama į ES ir kitas pasaulio šalis. Planuojama kad tiek pat produkcijos bus eksportuojama ir per artimiausius 3 metus. 
Taip pat, nustatytai silpnybei sumažinti vykdomi kiti -V-906 priemonės „Kompleksinė paslaugų plėtra integruotų teritorijų vystymo programų tikslinėse teritorijose“ lėšomis finansuojami projektai Visagine, tai: „Sedulinos alėjos atkarpos nuo Parko g. iki Visagino g. rekonstrukcija“ Nr. 07.1.1-CPVA-V-906-01-0007; „Visagino inovacijų klasterio įkūrimas“ Nr. 07.1.1-CPVA-V-906-01-0008; „Autobusų stoties su turizmo informacijos centru statyba Visagino savivaldybėje“ Nr. 07.1.1-CPVA-V-906-01-0009 ir „Jungties nuo geležinkelio stoties iki Visagino miesto centro įrengimas, kartu su etno kultūrų parku“ Nr. 07.1.1-CPVA-V-906-01-0010.</t>
  </si>
  <si>
    <t xml:space="preserve">Nors bendra neformaliame ugdyme dalyvaujančių Regiono mokinių dalis pagal 2020 m. duomenis viršija šalies vidurkį (Regione –  35,9 proc., šalies vidurkis - 25,9 proc.), tačiau ši situacija gali iš esmės pasikeisti, kadangi per visą laikotarpį numatyti įgyvendinti tik 2 projektai, finansuojami -R-725 priemonės „Neformaliojo švietimo infrastruktūros tobulinimas“ lėšomis. Iki ataskaitinio laikotarpio pabaigos baigtas įgyvendinti projektas „Vaikų ir jaunimo neformalaus ugdymosi galimybių plėtra Anykščių kūno kultūros ir sporto centrui priklausančiose A. Vienuolio progimnazijos patalpose“, pasiektas rodiklis - Investicijas gavusios vaikų priežiūros arba švietimo infrastruktūros pajėgumas – 357. </t>
  </si>
  <si>
    <t xml:space="preserve">Socialinių paslaugų plėtra įgyvendinama pagal -R-407 priemonės „Socialinių paslaugų infrastruktūros plėtra“ remiamus projektus. Viso numatyta įgyvendinti 4 projektus, iš kurių iki ataskaitinio laikotarpio įgyvendinti 3. Įgyvendintais projektais pasiekti rezultatai (projektų rodikliai): „Tikslinių grupių asmenys, gavę tiesioginės naudos iš investicijų į socialinių paslaugų infrastruktūrą“ – 61; „Investicijas gavusiose įstaigose esančios vietos socialinių paslaugų gavėjams“ – 58. 
Kaimiškų vietovių gyventojų gyvenimo sąlygas taip pat siekiama pagerinti įgyvendinant Lietuvos kaimo plėtros 2014–2020 metų programos priemonės „Pagrindinės paslaugos ir kaimų atnaujinimas kaimo vietovėse“ lėšomis finansuojamus projektus. Iki ataskaitinio laikotarpio iš visų pagal priemonę įgyvendinamų projektų – 30, įgyvendinta – 24. Įgyvendinti projektų bendras rezultatas – „Gyventojų, kurie naudojasi geresnėmis paslaugomis / infrastruktūra, skaičius“ – 10 332. </t>
  </si>
  <si>
    <t xml:space="preserve">Nustatytą silpnybę siekiama sumažinti įgyvendinant -R-609 priemonės ,,Pirminės asmens ir visuomenės sveikatos priežiūros veiklos efektyvumo didinimas" lėšomis finansuojamus projektus, viso numatyta įgyvendinti 9 projektus, iš kurių iki ataskaitinio laikotarpio baigti – 7 projektai, benrdrai pasiekta projektų rodiklių „Gyventojai, turintys galimybę pasinaudoti pagerintomis sveikatos priežiūros paslaugomis“ reikšmė sudaro – 57 328. Projektų metu pirminės sveikatos priežiūros centruose atliekamas  patalpų remontas, įsigyjama reikalinga medicinos ir kompiuterinė įranga, tikslinės transporto priemonės.  </t>
  </si>
  <si>
    <t xml:space="preserve">Siekiant sumažinti nustatytą silpnybę -R-920 priemonės ,,Paslaugų ir asmenų aptarnavimo kokybės gerinimas savivaldybėse" lėšomis numatyti įgyvendinti 7 projektai, iš kurių iki ataskaitinio laikotarpio 5 projektai baigti įgyvendinti. Bendrai pasiekti projektų rezultatai (projektų rodikliai): "Viešojo valdymo institucijos, pagal veiksmų programą ESF lėšomis įgyvendinusios paslaugų ir (ar) aptarnavimo kokybei gerinti skirtas priemones" –  21; "Viešojo valdymo institucijų darbuotojai, kurie dalyvavo pagal veiksmų programą ESF lėšomis vykdytose veiklose, skirtose stiprinti teikiamų paslaugų ir (ar) aptarnavimo kokybės gerinimu reikalingas kompetencijas" – 468; "Parengtos piliečių chartijos" – 4. 
</t>
  </si>
  <si>
    <t xml:space="preserve">Nustatytai silpnybei sumažinti -R-008  priemonės ,,Komunalinių atliekų tvarkymo infrastruktūros plėtra" lėšomis numatyti įgyvendinti 7 projektai, iš kurių iki ataskaitinio laikotarpio pabaigos baigti įgyvendinti 5 projektai. Projektų įgyvendinimo metu bendrai pasiekti rezultatai (projektų rodikliai): "Sukurti/pagerinti atskiro komunalinių atliekų surinkimo pajėgumai (tonos/ metai)" – 8 884,47.
Pagal 2020 m. duomenis paruoštų pakartotinai naudoti ir perdirbtų komunalinių atliekų dalis procentais Regione sudaro – 62, kai šalyje bendrai apie 46 proc., o sąvartynuose šalinamų komunalinių atliekų dalis Regione sudaro apie 24 proc., kai šalyje – apie 19 proc.  
</t>
  </si>
  <si>
    <t xml:space="preserve">Teršalų, išmestų į aplinkos orą iš stacionarių taršos šaltinių, kiekis tonomis, pagal 2020 m. duomenis, lyginant su 2019 m. duomenimis sumažėjo 1,9 proc. (nuo 2031,62  iki 1993,79 tonos), tačiau beveik 33 proc. viršija planuojamą pasiekti taršos kiekį (ne daugiau 1500 tonų). Plano apimtyse oro taršą tikimasi sumažinti įgyvendinant darnaus judumo ir ekologiško transporto skatinimo projektais, įskaitant ir dviračių takų plėtros projektus. Šiuo tikslu, Visagino ir Utenos miestuose įgyvendinami -R-514 „Darnaus judumo priemonių diegimas“ projektai, Utenos rajono savivaldybėje planuojama įsigyti 4 ekologiškus autobusus pagal -R-518 priemonę „Vietinio susisiekimo viešojo transporto priemonių parko atnaujinimas“, iki ataskaitinio laikotarpio pabaigos baigi įgyvendinti 3 iš 6  -R-516  priemonės ,,Pėsčiųjų ir dviračių takų rekonstrukcija ir plėtra" lėšomis finansuojami projektai. </t>
  </si>
  <si>
    <t xml:space="preserve"> Plane identifikuota grėsmė išlieka. Pagal 2020 m. duomenis nustatyta, kad gyventojų, aprūpinamų geriamojo vandens tiekimo paslaugomis, dalis, palyginti su visais gyventojais Regione siekia tik 75,1 proc. (šalyje apie 86 proc.), o gyventojų, aprūpinamų centralizuotai teikiamomis nuotekų tvarkymo paslaugomis, dalis, palyginti su visais gyventojais Regione siekia tik 62,6 proc. (šalyje 76,3 proc.). Grėsmės pasireiškimo įtaką lemia tai, kad Regionas, lyginant su kitais šalies regionais, išsiskiria mažiausiu gyventojų tankiu šalyje, Regiono kaimiškose savivaldybėse didesnę dalį gyventojų sudaro kaimo gyvenamųjų vietovių gyventojai ir būtent didžiąją dalį gyvenviečių sudaro gyvenvietės turinčios nuo 1 iki 9 gyventojų, kuriose centralizuota vandens ir nuotekų tinklų plėtra apribota dėl finansavimo sąlygų ir nepalankių projektų rodiklių. 
Siekiant bent dalinai sumažinti grėsmės poveikį įgyvendinami -R-014 ,,Geriamojo vandens tiekimo ir nuotekų tvarkymo sistemų renovavimas ir plėtra, įmonių valdymo tobulinimas“ priemonės lėšomis finansuojami projektai. Viso numatoma įgyvendinti 11 projektų, iš jų iki ataskaitinio laikotarpio įgyvendinta 3. Iki ataskaitinio laikotarpio pasiekti rezultatai: Rekonstruotų vandens tiekimo ir nuotekų surinkimo tinklų ilgis (km) - 27,69; Gyventojai, kuriems teikiamos vandens tiekimo paslaugos naujai pastatytais geriamojo vandens tiekimo tinklais (skaičius) – 1 158; Gyventojai, kuriems teikiamos vandens tiekimo paslaugos iš naujai pastatytų ir (arba) rekonstruotų geriamojo vandens gerinimo įrenginių (skaičius) -  1 362; Gyventojai, kuriems teikiamos paslaugos naujai pastatytais nuotekų surinkimo tinklais (GE) – 1 624; Gyventojai, kuriems teikiamos nuotekų valymo paslaugos naujai pastatytais ir (arba) rekonstruotais nuotekų valymo įrenginiais (GE) – 521; 	Papildomi gyventojai, kuriems teikiamos pagerintos vandens tiekimo paslaugos – 2 519 ir Papildomi gyventojai, kuriems teikiamos pagerintos nuotekų tvarkymo paslaugos – 1 979.
Kaimiškuose Regiono vietovėse įgyvendinami Lietuvos kaimo plėtros 2014–2020 metų programos lėšomis finansuojamos priemonės „Pagrindinės paslaugos ir kaimų atnaujinimas kaimo vietovėse“ projektai. Iki ataskaitinio laikotarpio pabaigos pagal minėtą priemonę siekiant pagerinti vandens kokybę baigti įgyvendinti 8 projektai, bendras gyventojų skaičius, kurie gali naudotis pagerintomis vandens tiekimo paslaugomis, - 1 920.                                                                                               </t>
  </si>
  <si>
    <t>Tiesioginės užsienio investicijos, tenkančios vienam gyventojui, EUR (2020 m.)</t>
  </si>
  <si>
    <t>Prilyginama P.N.304 rodiklio reikšmei</t>
  </si>
  <si>
    <r>
      <rPr>
        <i/>
        <sz val="10"/>
        <rFont val="Times New Roman"/>
        <family val="1"/>
      </rPr>
      <t>Duomenys pagal 2019 m. Savivaldybių tarybų rinkimų aktyvumą</t>
    </r>
    <r>
      <rPr>
        <sz val="10"/>
        <rFont val="Times New Roman"/>
        <family val="1"/>
      </rPr>
      <t xml:space="preserve"> https://www.vrk.lt/2019-savivaldybiu-tarybu/rezultatai?srcUrl=/rinkimai/864/1/aktyvumas/lt/aktyvumas.html  . Nors bendras visų Regiono savivaldybių vidurkis 51,27 proc. nesiekia planuotos rodiklio vidurkio 54 proc., tačiau yra didesnis už bendrą šalies savivaldybių rinkėjų aktyvumo vidurkį - 47,80 proc.</t>
    </r>
  </si>
  <si>
    <t xml:space="preserve">Pagal URPT 2018-06-07 sprendimą Nr.51/7S-31 pripažinto RSP rezultatai, pagal tuo metu aktualius RSP pripažinimo kriterijus, iki ataskaitinio laikotarpio pabaigos pasiekti. Rizika nenustatyta.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</si>
</sst>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0"/>
    <numFmt numFmtId="166" formatCode="0.0"/>
    <numFmt numFmtId="167" formatCode="#,##0.0"/>
  </numFmts>
  <fonts count="52" x14ac:knownFonts="1">
    <font>
      <sz val="11"/>
      <color theme="1"/>
      <name val="Calibri"/>
      <family val="2"/>
      <charset val="186"/>
      <scheme val="minor"/>
    </font>
    <font>
      <sz val="12"/>
      <color theme="1"/>
      <name val="Times New Roman"/>
      <family val="1"/>
      <charset val="186"/>
    </font>
    <font>
      <b/>
      <sz val="9"/>
      <color theme="1"/>
      <name val="Times New Roman"/>
      <family val="1"/>
      <charset val="186"/>
    </font>
    <font>
      <b/>
      <sz val="10"/>
      <color theme="1"/>
      <name val="Times New Roman"/>
      <family val="1"/>
      <charset val="186"/>
    </font>
    <font>
      <sz val="10"/>
      <color theme="1"/>
      <name val="Times New Roman"/>
      <family val="1"/>
      <charset val="186"/>
    </font>
    <font>
      <sz val="10"/>
      <name val="Arial"/>
      <family val="2"/>
      <charset val="186"/>
    </font>
    <font>
      <sz val="12"/>
      <name val="Times New Roman"/>
      <family val="1"/>
      <charset val="186"/>
    </font>
    <font>
      <b/>
      <sz val="9"/>
      <name val="Times New Roman"/>
      <family val="1"/>
      <charset val="186"/>
    </font>
    <font>
      <b/>
      <sz val="12"/>
      <name val="Times New Roman"/>
      <family val="1"/>
      <charset val="186"/>
    </font>
    <font>
      <b/>
      <sz val="8"/>
      <name val="Times New Roman"/>
      <family val="1"/>
      <charset val="186"/>
    </font>
    <font>
      <sz val="11"/>
      <name val="Calibri"/>
      <family val="2"/>
      <charset val="186"/>
      <scheme val="minor"/>
    </font>
    <font>
      <sz val="9"/>
      <name val="Times New Roman"/>
      <family val="1"/>
      <charset val="186"/>
    </font>
    <font>
      <b/>
      <sz val="10"/>
      <name val="Times New Roman"/>
      <family val="1"/>
      <charset val="186"/>
    </font>
    <font>
      <sz val="11"/>
      <color theme="0"/>
      <name val="Calibri"/>
      <family val="2"/>
      <charset val="186"/>
      <scheme val="minor"/>
    </font>
    <font>
      <sz val="10"/>
      <name val="Times New Roman"/>
      <family val="1"/>
      <charset val="186"/>
    </font>
    <font>
      <strike/>
      <sz val="10"/>
      <name val="Times New Roman"/>
      <family val="1"/>
      <charset val="186"/>
    </font>
    <font>
      <i/>
      <sz val="10"/>
      <name val="Times New Roman"/>
      <family val="1"/>
      <charset val="186"/>
    </font>
    <font>
      <sz val="10"/>
      <color theme="4" tint="-0.499984740745262"/>
      <name val="Times New Roman"/>
      <family val="1"/>
      <charset val="186"/>
    </font>
    <font>
      <sz val="10"/>
      <color rgb="FFFF0000"/>
      <name val="Times New Roman"/>
      <family val="1"/>
      <charset val="186"/>
    </font>
    <font>
      <sz val="10"/>
      <color theme="0"/>
      <name val="Times New Roman"/>
      <family val="1"/>
      <charset val="186"/>
    </font>
    <font>
      <b/>
      <sz val="11"/>
      <color theme="1"/>
      <name val="Calibri"/>
      <family val="2"/>
      <charset val="186"/>
      <scheme val="minor"/>
    </font>
    <font>
      <b/>
      <sz val="10"/>
      <color theme="1"/>
      <name val="Calibri"/>
      <family val="2"/>
      <charset val="186"/>
      <scheme val="minor"/>
    </font>
    <font>
      <b/>
      <i/>
      <sz val="10"/>
      <name val="Times New Roman"/>
      <family val="1"/>
      <charset val="186"/>
    </font>
    <font>
      <b/>
      <i/>
      <sz val="10"/>
      <color theme="1"/>
      <name val="Times New Roman"/>
      <family val="1"/>
      <charset val="186"/>
    </font>
    <font>
      <sz val="11"/>
      <color rgb="FFFF0000"/>
      <name val="Calibri"/>
      <family val="2"/>
      <charset val="186"/>
      <scheme val="minor"/>
    </font>
    <font>
      <b/>
      <i/>
      <sz val="10"/>
      <color theme="1"/>
      <name val="Calibri"/>
      <family val="2"/>
      <charset val="186"/>
      <scheme val="minor"/>
    </font>
    <font>
      <sz val="11"/>
      <name val="Times New Roman"/>
      <family val="1"/>
      <charset val="186"/>
    </font>
    <font>
      <sz val="11"/>
      <color theme="1"/>
      <name val="Times New Roman"/>
      <family val="1"/>
      <charset val="186"/>
    </font>
    <font>
      <b/>
      <sz val="12"/>
      <color theme="1"/>
      <name val="Times New Roman"/>
      <family val="1"/>
      <charset val="186"/>
    </font>
    <font>
      <sz val="10"/>
      <color theme="0" tint="-0.14999847407452621"/>
      <name val="Times New Roman"/>
      <family val="1"/>
      <charset val="186"/>
    </font>
    <font>
      <b/>
      <sz val="11"/>
      <color theme="0"/>
      <name val="Calibri"/>
      <family val="2"/>
      <charset val="186"/>
      <scheme val="minor"/>
    </font>
    <font>
      <sz val="11"/>
      <color theme="8" tint="0.79998168889431442"/>
      <name val="Calibri"/>
      <family val="2"/>
      <charset val="186"/>
      <scheme val="minor"/>
    </font>
    <font>
      <sz val="10"/>
      <color theme="8" tint="0.79998168889431442"/>
      <name val="Times New Roman"/>
      <family val="1"/>
      <charset val="186"/>
    </font>
    <font>
      <b/>
      <sz val="10"/>
      <color theme="0"/>
      <name val="Calibri"/>
      <family val="2"/>
      <charset val="186"/>
      <scheme val="minor"/>
    </font>
    <font>
      <b/>
      <sz val="12"/>
      <color theme="1"/>
      <name val="Calibri"/>
      <family val="2"/>
      <charset val="186"/>
      <scheme val="minor"/>
    </font>
    <font>
      <sz val="12"/>
      <color theme="1"/>
      <name val="Calibri"/>
      <family val="2"/>
      <charset val="186"/>
      <scheme val="minor"/>
    </font>
    <font>
      <sz val="10"/>
      <name val="Times New Roman"/>
      <family val="1"/>
    </font>
    <font>
      <b/>
      <sz val="10"/>
      <name val="Times New Roman"/>
      <family val="1"/>
    </font>
    <font>
      <b/>
      <sz val="10"/>
      <color theme="0" tint="-0.14999847407452621"/>
      <name val="Times New Roman"/>
      <family val="1"/>
      <charset val="186"/>
    </font>
    <font>
      <strike/>
      <sz val="9"/>
      <name val="Times New Roman"/>
      <family val="1"/>
    </font>
    <font>
      <sz val="9"/>
      <name val="Times New Roman"/>
      <family val="1"/>
    </font>
    <font>
      <b/>
      <sz val="10"/>
      <name val="Calibri"/>
      <family val="2"/>
      <charset val="186"/>
      <scheme val="minor"/>
    </font>
    <font>
      <b/>
      <sz val="11"/>
      <name val="Calibri"/>
      <family val="2"/>
      <charset val="186"/>
      <scheme val="minor"/>
    </font>
    <font>
      <sz val="9"/>
      <color rgb="FFFF0000"/>
      <name val="Times New Roman"/>
      <family val="1"/>
      <charset val="186"/>
    </font>
    <font>
      <i/>
      <sz val="10"/>
      <name val="Times New Roman"/>
      <family val="1"/>
    </font>
    <font>
      <sz val="12"/>
      <name val="Times New Roman"/>
      <family val="1"/>
    </font>
    <font>
      <b/>
      <sz val="9"/>
      <name val="Times New Roman"/>
      <family val="1"/>
    </font>
    <font>
      <u/>
      <sz val="11"/>
      <color theme="10"/>
      <name val="Calibri"/>
      <family val="2"/>
      <charset val="186"/>
      <scheme val="minor"/>
    </font>
    <font>
      <b/>
      <u/>
      <sz val="11"/>
      <name val="Calibri"/>
      <family val="2"/>
      <charset val="186"/>
      <scheme val="minor"/>
    </font>
    <font>
      <sz val="11"/>
      <name val="Times New Roman"/>
      <family val="1"/>
    </font>
    <font>
      <i/>
      <sz val="10"/>
      <color theme="1"/>
      <name val="Times New Roman"/>
      <family val="1"/>
    </font>
    <font>
      <sz val="10"/>
      <color theme="1"/>
      <name val="Times New Roman"/>
      <family val="1"/>
    </font>
  </fonts>
  <fills count="14">
    <fill>
      <patternFill patternType="none"/>
    </fill>
    <fill>
      <patternFill patternType="gray125"/>
    </fill>
    <fill>
      <patternFill patternType="solid">
        <fgColor theme="0" tint="-0.14999847407452621"/>
        <bgColor indexed="64"/>
      </patternFill>
    </fill>
    <fill>
      <patternFill patternType="solid">
        <fgColor theme="2" tint="-0.249977111117893"/>
        <bgColor indexed="64"/>
      </patternFill>
    </fill>
    <fill>
      <patternFill patternType="solid">
        <fgColor rgb="FFD0CECE"/>
        <bgColor indexed="64"/>
      </patternFill>
    </fill>
    <fill>
      <patternFill patternType="solid">
        <fgColor theme="2" tint="-9.9978637043366805E-2"/>
        <bgColor indexed="64"/>
      </patternFill>
    </fill>
    <fill>
      <patternFill patternType="solid">
        <fgColor rgb="FFD6DCE4"/>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9"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0" fontId="5" fillId="0" borderId="0"/>
    <xf numFmtId="0" fontId="47" fillId="0" borderId="0" applyNumberFormat="0" applyFill="0" applyBorder="0" applyAlignment="0" applyProtection="0"/>
  </cellStyleXfs>
  <cellXfs count="462">
    <xf numFmtId="0" fontId="0" fillId="0" borderId="0" xfId="0"/>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6" fillId="0" borderId="0" xfId="0" applyFont="1"/>
    <xf numFmtId="0" fontId="8" fillId="0" borderId="0" xfId="0" applyFont="1"/>
    <xf numFmtId="0" fontId="10" fillId="0" borderId="0" xfId="0" applyFont="1"/>
    <xf numFmtId="0" fontId="6" fillId="0" borderId="0" xfId="0" applyFont="1" applyAlignment="1">
      <alignment horizontal="left" vertical="center"/>
    </xf>
    <xf numFmtId="0" fontId="6" fillId="0" borderId="0" xfId="0" applyFont="1" applyAlignment="1">
      <alignment vertical="center"/>
    </xf>
    <xf numFmtId="0" fontId="8" fillId="0" borderId="0" xfId="0" applyFont="1" applyAlignment="1">
      <alignment vertical="center"/>
    </xf>
    <xf numFmtId="0" fontId="11" fillId="2" borderId="1" xfId="0" applyFont="1" applyFill="1" applyBorder="1" applyAlignment="1">
      <alignment vertical="center" wrapText="1"/>
    </xf>
    <xf numFmtId="0" fontId="9" fillId="0" borderId="1" xfId="0" applyFont="1" applyBorder="1" applyAlignment="1">
      <alignment horizontal="center" vertical="center" wrapText="1"/>
    </xf>
    <xf numFmtId="0" fontId="11" fillId="0" borderId="1" xfId="0" applyFont="1" applyFill="1" applyBorder="1" applyAlignment="1">
      <alignment vertical="center" wrapText="1"/>
    </xf>
    <xf numFmtId="0" fontId="11"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2" fillId="3" borderId="1" xfId="0" applyFont="1" applyFill="1" applyBorder="1" applyAlignment="1">
      <alignment vertical="center" wrapText="1"/>
    </xf>
    <xf numFmtId="0" fontId="12" fillId="4" borderId="1" xfId="0" applyFont="1" applyFill="1" applyBorder="1" applyAlignment="1">
      <alignment vertical="center"/>
    </xf>
    <xf numFmtId="0" fontId="12" fillId="5" borderId="1" xfId="0" applyFont="1" applyFill="1" applyBorder="1" applyAlignment="1">
      <alignment vertical="center" wrapText="1"/>
    </xf>
    <xf numFmtId="0" fontId="12" fillId="4" borderId="1" xfId="0" applyFont="1" applyFill="1" applyBorder="1" applyAlignment="1">
      <alignment vertical="center" wrapText="1"/>
    </xf>
    <xf numFmtId="0" fontId="12" fillId="6" borderId="1" xfId="0" applyFont="1" applyFill="1" applyBorder="1" applyAlignment="1">
      <alignment vertical="center"/>
    </xf>
    <xf numFmtId="0" fontId="12" fillId="6" borderId="1" xfId="0" applyFont="1" applyFill="1" applyBorder="1" applyAlignment="1">
      <alignment vertical="center" wrapText="1"/>
    </xf>
    <xf numFmtId="0" fontId="14" fillId="7" borderId="1" xfId="0" applyFont="1" applyFill="1" applyBorder="1" applyAlignment="1">
      <alignment vertical="center" wrapText="1"/>
    </xf>
    <xf numFmtId="0" fontId="11" fillId="0" borderId="1" xfId="0" applyFont="1" applyBorder="1" applyAlignment="1">
      <alignment vertical="center" wrapText="1"/>
    </xf>
    <xf numFmtId="0" fontId="14" fillId="0" borderId="1" xfId="0" applyFont="1" applyBorder="1" applyAlignment="1">
      <alignment vertical="top" wrapText="1"/>
    </xf>
    <xf numFmtId="0" fontId="14" fillId="0" borderId="1" xfId="0" applyFont="1" applyBorder="1" applyAlignment="1">
      <alignment horizontal="right" vertical="top" wrapText="1"/>
    </xf>
    <xf numFmtId="0" fontId="14" fillId="0" borderId="1" xfId="0" applyFont="1" applyFill="1" applyBorder="1" applyAlignment="1">
      <alignment horizontal="right" vertical="top" wrapText="1"/>
    </xf>
    <xf numFmtId="0" fontId="14" fillId="0" borderId="1" xfId="0" applyFont="1" applyFill="1" applyBorder="1" applyAlignment="1">
      <alignment vertical="top" wrapText="1"/>
    </xf>
    <xf numFmtId="0" fontId="10" fillId="0" borderId="0" xfId="0" applyFont="1" applyFill="1"/>
    <xf numFmtId="2" fontId="14" fillId="7" borderId="1" xfId="0" applyNumberFormat="1" applyFont="1" applyFill="1" applyBorder="1" applyAlignment="1">
      <alignment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right" vertical="center" wrapText="1"/>
    </xf>
    <xf numFmtId="0" fontId="14" fillId="0" borderId="1" xfId="0" applyFont="1" applyBorder="1" applyAlignment="1">
      <alignment vertical="center" wrapText="1"/>
    </xf>
    <xf numFmtId="2" fontId="10" fillId="0" borderId="0" xfId="0" applyNumberFormat="1" applyFont="1"/>
    <xf numFmtId="0" fontId="14" fillId="0" borderId="1" xfId="0" applyFont="1" applyFill="1" applyBorder="1" applyAlignment="1">
      <alignment horizontal="center" vertical="center" wrapText="1"/>
    </xf>
    <xf numFmtId="2" fontId="14" fillId="0" borderId="1" xfId="0" applyNumberFormat="1" applyFont="1" applyFill="1" applyBorder="1" applyAlignment="1">
      <alignment horizontal="right" vertical="center" wrapText="1"/>
    </xf>
    <xf numFmtId="0" fontId="14" fillId="3" borderId="1" xfId="0" applyFont="1" applyFill="1" applyBorder="1" applyAlignment="1">
      <alignment vertical="center" wrapText="1"/>
    </xf>
    <xf numFmtId="0" fontId="15" fillId="0" borderId="1" xfId="0" applyFont="1" applyFill="1" applyBorder="1" applyAlignment="1">
      <alignment vertical="center" wrapText="1"/>
    </xf>
    <xf numFmtId="164" fontId="10" fillId="0" borderId="0" xfId="0" applyNumberFormat="1" applyFont="1"/>
    <xf numFmtId="0" fontId="13" fillId="0" borderId="0" xfId="0" applyFont="1"/>
    <xf numFmtId="2" fontId="13" fillId="0" borderId="0" xfId="0" applyNumberFormat="1" applyFont="1"/>
    <xf numFmtId="0" fontId="13" fillId="0" borderId="0" xfId="0" applyFont="1" applyFill="1"/>
    <xf numFmtId="2" fontId="13" fillId="0" borderId="0" xfId="0" applyNumberFormat="1" applyFont="1" applyFill="1"/>
    <xf numFmtId="0" fontId="12" fillId="6" borderId="1" xfId="0" applyFont="1" applyFill="1" applyBorder="1" applyAlignment="1">
      <alignment vertical="top" wrapText="1"/>
    </xf>
    <xf numFmtId="0" fontId="12" fillId="6" borderId="1" xfId="0" applyFont="1" applyFill="1" applyBorder="1" applyAlignment="1">
      <alignment vertical="top"/>
    </xf>
    <xf numFmtId="0" fontId="14" fillId="7" borderId="1" xfId="0" applyFont="1" applyFill="1" applyBorder="1" applyAlignment="1">
      <alignment vertical="top" wrapText="1"/>
    </xf>
    <xf numFmtId="0" fontId="12" fillId="4" borderId="1" xfId="0" applyFont="1" applyFill="1" applyBorder="1" applyAlignment="1">
      <alignment vertical="top" wrapText="1"/>
    </xf>
    <xf numFmtId="0" fontId="12" fillId="5" borderId="1" xfId="0" applyFont="1" applyFill="1" applyBorder="1" applyAlignment="1">
      <alignment vertical="top" wrapText="1"/>
    </xf>
    <xf numFmtId="2" fontId="14" fillId="0" borderId="1" xfId="0" applyNumberFormat="1" applyFont="1" applyFill="1" applyBorder="1" applyAlignment="1">
      <alignment vertical="top" wrapText="1"/>
    </xf>
    <xf numFmtId="0" fontId="10" fillId="0" borderId="1" xfId="0" applyFont="1" applyBorder="1"/>
    <xf numFmtId="2" fontId="14" fillId="0" borderId="1" xfId="0" applyNumberFormat="1" applyFont="1" applyBorder="1" applyAlignment="1">
      <alignment vertical="top" wrapText="1"/>
    </xf>
    <xf numFmtId="0" fontId="4" fillId="0" borderId="1" xfId="0" applyFont="1" applyBorder="1" applyAlignment="1">
      <alignment vertical="top" wrapText="1"/>
    </xf>
    <xf numFmtId="0" fontId="17" fillId="0" borderId="1" xfId="0" applyFont="1" applyFill="1" applyBorder="1" applyAlignment="1">
      <alignment vertical="top" wrapText="1"/>
    </xf>
    <xf numFmtId="0" fontId="4" fillId="0" borderId="1" xfId="0" applyFont="1" applyFill="1" applyBorder="1" applyAlignment="1">
      <alignment vertical="top" wrapText="1"/>
    </xf>
    <xf numFmtId="0" fontId="4" fillId="7" borderId="1" xfId="0" applyFont="1" applyFill="1" applyBorder="1" applyAlignment="1">
      <alignment vertical="top" wrapText="1"/>
    </xf>
    <xf numFmtId="0" fontId="18" fillId="0" borderId="1" xfId="0" applyFont="1" applyBorder="1" applyAlignment="1">
      <alignment vertical="top" wrapText="1"/>
    </xf>
    <xf numFmtId="0" fontId="4" fillId="0" borderId="1" xfId="0" applyFont="1" applyFill="1" applyBorder="1" applyAlignment="1">
      <alignment vertical="center" wrapText="1"/>
    </xf>
    <xf numFmtId="0" fontId="4" fillId="3" borderId="1" xfId="0" applyFont="1" applyFill="1" applyBorder="1" applyAlignment="1">
      <alignment vertical="top" wrapText="1"/>
    </xf>
    <xf numFmtId="0" fontId="14" fillId="3" borderId="1" xfId="0" applyFont="1" applyFill="1" applyBorder="1" applyAlignment="1">
      <alignment vertical="top" wrapText="1"/>
    </xf>
    <xf numFmtId="0" fontId="3" fillId="5" borderId="1" xfId="0" applyFont="1" applyFill="1" applyBorder="1" applyAlignment="1">
      <alignment vertical="top" wrapText="1"/>
    </xf>
    <xf numFmtId="0" fontId="3" fillId="6" borderId="1" xfId="0" applyFont="1" applyFill="1" applyBorder="1" applyAlignment="1">
      <alignment vertical="center"/>
    </xf>
    <xf numFmtId="0" fontId="3" fillId="6" borderId="1" xfId="0" applyFont="1" applyFill="1" applyBorder="1" applyAlignment="1">
      <alignment vertical="center" wrapText="1"/>
    </xf>
    <xf numFmtId="0" fontId="3" fillId="6" borderId="1" xfId="0" applyFont="1" applyFill="1" applyBorder="1" applyAlignment="1">
      <alignment vertical="top" wrapText="1"/>
    </xf>
    <xf numFmtId="0" fontId="3" fillId="6" borderId="1" xfId="0" applyFont="1" applyFill="1" applyBorder="1" applyAlignment="1">
      <alignment vertical="top"/>
    </xf>
    <xf numFmtId="0" fontId="18" fillId="0" borderId="1" xfId="0" applyFont="1" applyFill="1" applyBorder="1" applyAlignment="1">
      <alignment vertical="top" wrapText="1"/>
    </xf>
    <xf numFmtId="0" fontId="13" fillId="0" borderId="1" xfId="0" applyFont="1" applyBorder="1"/>
    <xf numFmtId="0" fontId="10" fillId="0" borderId="1" xfId="0" applyFont="1" applyFill="1" applyBorder="1"/>
    <xf numFmtId="0" fontId="13" fillId="0" borderId="1" xfId="0" applyFont="1" applyFill="1" applyBorder="1"/>
    <xf numFmtId="0" fontId="14" fillId="0" borderId="6" xfId="0" applyFont="1" applyBorder="1" applyAlignment="1">
      <alignment vertical="top" wrapText="1"/>
    </xf>
    <xf numFmtId="0" fontId="14" fillId="6" borderId="1" xfId="0" applyFont="1" applyFill="1" applyBorder="1" applyAlignment="1">
      <alignment vertical="top" wrapText="1"/>
    </xf>
    <xf numFmtId="0" fontId="6" fillId="0" borderId="1" xfId="0" applyFont="1" applyBorder="1"/>
    <xf numFmtId="0" fontId="11" fillId="0" borderId="1" xfId="0" applyFont="1" applyFill="1" applyBorder="1" applyAlignment="1">
      <alignment horizontal="left" vertical="top" wrapText="1"/>
    </xf>
    <xf numFmtId="4" fontId="20" fillId="0" borderId="0" xfId="0" applyNumberFormat="1" applyFont="1"/>
    <xf numFmtId="1" fontId="14" fillId="0" borderId="1" xfId="0" applyNumberFormat="1" applyFont="1" applyFill="1" applyBorder="1" applyAlignment="1">
      <alignment vertical="top" wrapText="1"/>
    </xf>
    <xf numFmtId="0" fontId="12" fillId="3" borderId="1" xfId="0" applyFont="1" applyFill="1" applyBorder="1" applyAlignment="1">
      <alignment vertical="top" wrapText="1"/>
    </xf>
    <xf numFmtId="0" fontId="12" fillId="4" borderId="1" xfId="0" applyFont="1" applyFill="1" applyBorder="1" applyAlignment="1">
      <alignment vertical="top"/>
    </xf>
    <xf numFmtId="0" fontId="22" fillId="7" borderId="1" xfId="0" applyFont="1" applyFill="1" applyBorder="1" applyAlignment="1">
      <alignment vertical="center" wrapText="1"/>
    </xf>
    <xf numFmtId="0" fontId="22" fillId="7" borderId="1" xfId="0" applyFont="1" applyFill="1" applyBorder="1" applyAlignment="1">
      <alignment vertical="top" wrapText="1"/>
    </xf>
    <xf numFmtId="0" fontId="23" fillId="7" borderId="1" xfId="0" applyFont="1" applyFill="1" applyBorder="1" applyAlignment="1">
      <alignment vertical="top" wrapText="1"/>
    </xf>
    <xf numFmtId="0" fontId="3" fillId="3" borderId="1" xfId="0" applyFont="1" applyFill="1" applyBorder="1" applyAlignment="1">
      <alignment vertical="top" wrapText="1"/>
    </xf>
    <xf numFmtId="0" fontId="0" fillId="0" borderId="0" xfId="0" applyBorder="1"/>
    <xf numFmtId="0" fontId="12" fillId="0" borderId="0" xfId="0" applyFont="1" applyFill="1" applyBorder="1" applyAlignment="1">
      <alignment vertical="center" wrapText="1"/>
    </xf>
    <xf numFmtId="4" fontId="21" fillId="0" borderId="0" xfId="0" applyNumberFormat="1" applyFont="1" applyBorder="1"/>
    <xf numFmtId="0" fontId="1" fillId="0" borderId="0" xfId="0" applyFont="1"/>
    <xf numFmtId="0" fontId="11" fillId="0" borderId="1" xfId="0" applyFont="1" applyFill="1" applyBorder="1" applyAlignment="1">
      <alignment vertical="top" wrapText="1"/>
    </xf>
    <xf numFmtId="0" fontId="0" fillId="0" borderId="1" xfId="0" applyBorder="1" applyAlignment="1">
      <alignment vertical="top"/>
    </xf>
    <xf numFmtId="0" fontId="0" fillId="0" borderId="1" xfId="0" applyBorder="1"/>
    <xf numFmtId="2" fontId="19" fillId="0" borderId="0" xfId="0" applyNumberFormat="1" applyFont="1" applyBorder="1" applyAlignment="1">
      <alignment vertical="center" wrapText="1"/>
    </xf>
    <xf numFmtId="0" fontId="13" fillId="0" borderId="0" xfId="0" applyFont="1" applyBorder="1"/>
    <xf numFmtId="0" fontId="10" fillId="0" borderId="0" xfId="0" applyFont="1" applyFill="1" applyAlignment="1">
      <alignment wrapText="1"/>
    </xf>
    <xf numFmtId="0" fontId="20" fillId="0" borderId="0" xfId="0" applyFont="1" applyBorder="1"/>
    <xf numFmtId="4" fontId="25" fillId="0" borderId="0" xfId="0" applyNumberFormat="1" applyFont="1" applyBorder="1"/>
    <xf numFmtId="0" fontId="26" fillId="0" borderId="0" xfId="0" applyFont="1" applyFill="1" applyBorder="1" applyAlignment="1">
      <alignment horizontal="left" vertical="top"/>
    </xf>
    <xf numFmtId="0" fontId="26" fillId="0" borderId="0" xfId="0" applyFont="1" applyFill="1" applyBorder="1" applyAlignment="1">
      <alignment horizontal="left" vertical="top" wrapText="1"/>
    </xf>
    <xf numFmtId="0" fontId="27" fillId="0" borderId="0" xfId="0" applyFont="1"/>
    <xf numFmtId="0" fontId="27" fillId="0" borderId="0" xfId="0" applyFont="1" applyAlignment="1">
      <alignment vertical="center"/>
    </xf>
    <xf numFmtId="0" fontId="0" fillId="0" borderId="0" xfId="0" applyAlignment="1">
      <alignment wrapText="1"/>
    </xf>
    <xf numFmtId="0" fontId="28" fillId="0" borderId="0" xfId="0" applyFont="1"/>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12" fillId="3" borderId="2" xfId="0" applyFont="1" applyFill="1" applyBorder="1" applyAlignment="1">
      <alignment vertical="center" wrapText="1"/>
    </xf>
    <xf numFmtId="0" fontId="6" fillId="3" borderId="12" xfId="0" applyFont="1" applyFill="1" applyBorder="1" applyAlignment="1">
      <alignment vertical="top" wrapText="1"/>
    </xf>
    <xf numFmtId="0" fontId="6" fillId="3" borderId="6" xfId="0" applyFont="1" applyFill="1" applyBorder="1" applyAlignment="1">
      <alignment vertical="top" wrapText="1"/>
    </xf>
    <xf numFmtId="0" fontId="6" fillId="3" borderId="13" xfId="0" applyFont="1" applyFill="1" applyBorder="1" applyAlignment="1">
      <alignment vertical="top" wrapText="1"/>
    </xf>
    <xf numFmtId="0" fontId="14" fillId="3" borderId="12" xfId="0" applyFont="1" applyFill="1" applyBorder="1" applyAlignment="1">
      <alignment vertical="center" wrapText="1"/>
    </xf>
    <xf numFmtId="0" fontId="14" fillId="3" borderId="6" xfId="0" applyFont="1" applyFill="1" applyBorder="1" applyAlignment="1">
      <alignment vertical="center" wrapText="1"/>
    </xf>
    <xf numFmtId="0" fontId="12" fillId="5" borderId="2" xfId="0" applyFont="1" applyFill="1" applyBorder="1" applyAlignment="1">
      <alignment vertical="center" wrapText="1"/>
    </xf>
    <xf numFmtId="0" fontId="12" fillId="4" borderId="14" xfId="0" applyFont="1" applyFill="1" applyBorder="1" applyAlignment="1">
      <alignment vertical="center" wrapText="1"/>
    </xf>
    <xf numFmtId="0" fontId="12" fillId="5" borderId="15" xfId="0" applyFont="1" applyFill="1" applyBorder="1" applyAlignment="1">
      <alignment vertical="center" wrapText="1"/>
    </xf>
    <xf numFmtId="0" fontId="12" fillId="6" borderId="2" xfId="0" applyFont="1" applyFill="1" applyBorder="1" applyAlignment="1">
      <alignment vertical="center" wrapText="1"/>
    </xf>
    <xf numFmtId="0" fontId="12" fillId="6" borderId="14" xfId="0" applyFont="1" applyFill="1" applyBorder="1" applyAlignment="1">
      <alignment vertical="center" wrapText="1"/>
    </xf>
    <xf numFmtId="0" fontId="12" fillId="6" borderId="15" xfId="0" applyFont="1" applyFill="1" applyBorder="1" applyAlignment="1">
      <alignment vertical="center"/>
    </xf>
    <xf numFmtId="0" fontId="12" fillId="6" borderId="15" xfId="0" applyFont="1" applyFill="1" applyBorder="1" applyAlignment="1">
      <alignment vertical="center" wrapText="1"/>
    </xf>
    <xf numFmtId="0" fontId="12" fillId="6" borderId="14" xfId="0" applyFont="1" applyFill="1" applyBorder="1" applyAlignment="1">
      <alignment vertical="center"/>
    </xf>
    <xf numFmtId="0" fontId="14" fillId="7" borderId="2" xfId="0" applyFont="1" applyFill="1" applyBorder="1" applyAlignment="1">
      <alignment vertical="center" wrapText="1"/>
    </xf>
    <xf numFmtId="0" fontId="14" fillId="7" borderId="14" xfId="0" applyFont="1" applyFill="1" applyBorder="1" applyAlignment="1">
      <alignment vertical="center" wrapText="1"/>
    </xf>
    <xf numFmtId="0" fontId="14" fillId="7" borderId="15" xfId="0" applyFont="1" applyFill="1" applyBorder="1" applyAlignment="1">
      <alignment vertical="center" wrapText="1"/>
    </xf>
    <xf numFmtId="0" fontId="14" fillId="0" borderId="2" xfId="0" applyFont="1" applyFill="1" applyBorder="1" applyAlignment="1">
      <alignment vertical="center" wrapText="1"/>
    </xf>
    <xf numFmtId="0" fontId="14" fillId="0" borderId="14" xfId="0" applyFont="1" applyFill="1" applyBorder="1" applyAlignment="1">
      <alignment vertical="top" wrapText="1"/>
    </xf>
    <xf numFmtId="0" fontId="14" fillId="0" borderId="15" xfId="0" applyFont="1" applyFill="1" applyBorder="1" applyAlignment="1">
      <alignment vertical="top" wrapText="1"/>
    </xf>
    <xf numFmtId="0" fontId="14" fillId="0" borderId="14" xfId="0" applyFont="1" applyBorder="1" applyAlignment="1">
      <alignment vertical="top" wrapText="1"/>
    </xf>
    <xf numFmtId="0" fontId="14" fillId="0" borderId="15" xfId="0" applyFont="1" applyBorder="1" applyAlignment="1">
      <alignment vertical="top" wrapText="1"/>
    </xf>
    <xf numFmtId="0" fontId="14" fillId="0" borderId="14" xfId="0" applyFont="1" applyBorder="1" applyAlignment="1">
      <alignment vertical="center" wrapText="1"/>
    </xf>
    <xf numFmtId="0" fontId="10" fillId="0" borderId="14" xfId="0" applyFont="1" applyBorder="1"/>
    <xf numFmtId="0" fontId="10" fillId="0" borderId="15" xfId="0" applyFont="1" applyBorder="1"/>
    <xf numFmtId="2" fontId="13" fillId="0" borderId="15" xfId="0" applyNumberFormat="1" applyFont="1" applyBorder="1"/>
    <xf numFmtId="164" fontId="13" fillId="0" borderId="15" xfId="0" applyNumberFormat="1" applyFont="1" applyBorder="1"/>
    <xf numFmtId="0" fontId="10" fillId="0" borderId="15" xfId="0" applyFont="1" applyFill="1" applyBorder="1"/>
    <xf numFmtId="2" fontId="13" fillId="0" borderId="15" xfId="0" applyNumberFormat="1" applyFont="1" applyFill="1" applyBorder="1"/>
    <xf numFmtId="0" fontId="24" fillId="0" borderId="1" xfId="0" applyFont="1" applyBorder="1"/>
    <xf numFmtId="2" fontId="24" fillId="0" borderId="15" xfId="0" applyNumberFormat="1" applyFont="1" applyBorder="1"/>
    <xf numFmtId="0" fontId="14" fillId="0" borderId="2" xfId="0" applyFont="1" applyBorder="1" applyAlignment="1">
      <alignment vertical="center" wrapText="1"/>
    </xf>
    <xf numFmtId="0" fontId="14" fillId="0" borderId="15" xfId="0" applyFont="1" applyFill="1" applyBorder="1" applyAlignment="1">
      <alignment horizontal="right" vertical="top" wrapText="1"/>
    </xf>
    <xf numFmtId="0" fontId="14" fillId="0" borderId="15" xfId="0" applyFont="1" applyBorder="1" applyAlignment="1">
      <alignment vertical="center" wrapText="1"/>
    </xf>
    <xf numFmtId="0" fontId="13" fillId="0" borderId="15" xfId="0" applyFont="1" applyBorder="1"/>
    <xf numFmtId="2" fontId="10" fillId="0" borderId="15" xfId="0" applyNumberFormat="1" applyFont="1" applyBorder="1"/>
    <xf numFmtId="0" fontId="12" fillId="6" borderId="15" xfId="0" applyFont="1" applyFill="1" applyBorder="1" applyAlignment="1">
      <alignment vertical="top" wrapText="1"/>
    </xf>
    <xf numFmtId="0" fontId="14" fillId="7" borderId="15" xfId="0" applyFont="1" applyFill="1" applyBorder="1" applyAlignment="1">
      <alignment vertical="top" wrapText="1"/>
    </xf>
    <xf numFmtId="0" fontId="12" fillId="5" borderId="15" xfId="0" applyFont="1" applyFill="1" applyBorder="1" applyAlignment="1">
      <alignment vertical="top" wrapText="1"/>
    </xf>
    <xf numFmtId="0" fontId="12" fillId="4" borderId="15" xfId="0" applyFont="1" applyFill="1" applyBorder="1" applyAlignment="1">
      <alignment vertical="top" wrapText="1"/>
    </xf>
    <xf numFmtId="2" fontId="14" fillId="0" borderId="15" xfId="0" applyNumberFormat="1" applyFont="1" applyFill="1" applyBorder="1" applyAlignment="1">
      <alignment vertical="top" wrapText="1"/>
    </xf>
    <xf numFmtId="2" fontId="14" fillId="0" borderId="15" xfId="0" applyNumberFormat="1" applyFont="1" applyBorder="1" applyAlignment="1">
      <alignment vertical="top" wrapText="1"/>
    </xf>
    <xf numFmtId="0" fontId="14" fillId="0" borderId="2" xfId="0" applyFont="1" applyBorder="1" applyAlignment="1">
      <alignment vertical="top" wrapText="1"/>
    </xf>
    <xf numFmtId="0" fontId="12" fillId="6" borderId="15" xfId="0" applyFont="1" applyFill="1" applyBorder="1" applyAlignment="1">
      <alignment vertical="top"/>
    </xf>
    <xf numFmtId="0" fontId="4" fillId="0" borderId="2" xfId="0" applyFont="1" applyBorder="1" applyAlignment="1">
      <alignment vertical="center" wrapText="1"/>
    </xf>
    <xf numFmtId="0" fontId="4" fillId="0" borderId="15" xfId="0" applyFont="1" applyBorder="1" applyAlignment="1">
      <alignment vertical="top" wrapText="1"/>
    </xf>
    <xf numFmtId="0" fontId="17" fillId="0" borderId="2" xfId="0" applyFont="1" applyFill="1" applyBorder="1" applyAlignment="1">
      <alignment vertical="center" wrapText="1"/>
    </xf>
    <xf numFmtId="0" fontId="4" fillId="0" borderId="15" xfId="0" applyFont="1" applyFill="1" applyBorder="1" applyAlignment="1">
      <alignment vertical="top" wrapText="1"/>
    </xf>
    <xf numFmtId="165" fontId="13" fillId="0" borderId="15" xfId="0" applyNumberFormat="1" applyFont="1" applyBorder="1"/>
    <xf numFmtId="0" fontId="13" fillId="0" borderId="15" xfId="0" applyFont="1" applyFill="1" applyBorder="1"/>
    <xf numFmtId="0" fontId="4" fillId="7" borderId="15" xfId="0" applyFont="1" applyFill="1" applyBorder="1" applyAlignment="1">
      <alignment vertical="top" wrapText="1"/>
    </xf>
    <xf numFmtId="0" fontId="18" fillId="0" borderId="2" xfId="0" applyFont="1" applyBorder="1" applyAlignment="1">
      <alignment vertical="center" wrapText="1"/>
    </xf>
    <xf numFmtId="0" fontId="18" fillId="0" borderId="15" xfId="0" applyFont="1" applyBorder="1" applyAlignment="1">
      <alignment vertical="top" wrapText="1"/>
    </xf>
    <xf numFmtId="0" fontId="4" fillId="0" borderId="2" xfId="0" applyFont="1" applyFill="1" applyBorder="1" applyAlignment="1">
      <alignment vertical="center" wrapText="1"/>
    </xf>
    <xf numFmtId="0" fontId="4" fillId="3" borderId="15" xfId="0" applyFont="1" applyFill="1" applyBorder="1" applyAlignment="1">
      <alignment vertical="top" wrapText="1"/>
    </xf>
    <xf numFmtId="0" fontId="14" fillId="3" borderId="15" xfId="0" applyFont="1" applyFill="1" applyBorder="1" applyAlignment="1">
      <alignment vertical="top" wrapText="1"/>
    </xf>
    <xf numFmtId="0" fontId="3" fillId="5" borderId="15" xfId="0" applyFont="1" applyFill="1" applyBorder="1" applyAlignment="1">
      <alignment vertical="top" wrapText="1"/>
    </xf>
    <xf numFmtId="0" fontId="3" fillId="6" borderId="15" xfId="0" applyFont="1" applyFill="1" applyBorder="1" applyAlignment="1">
      <alignment vertical="top" wrapText="1"/>
    </xf>
    <xf numFmtId="0" fontId="3" fillId="6" borderId="15" xfId="0" applyFont="1" applyFill="1" applyBorder="1" applyAlignment="1">
      <alignment vertical="top"/>
    </xf>
    <xf numFmtId="0" fontId="24" fillId="0" borderId="15" xfId="0" applyFont="1" applyBorder="1"/>
    <xf numFmtId="0" fontId="14" fillId="0" borderId="3" xfId="0" applyFont="1" applyFill="1" applyBorder="1" applyAlignment="1">
      <alignment vertical="top" wrapText="1"/>
    </xf>
    <xf numFmtId="0" fontId="18" fillId="0" borderId="15" xfId="0" applyFont="1" applyFill="1" applyBorder="1" applyAlignment="1">
      <alignment vertical="top" wrapText="1"/>
    </xf>
    <xf numFmtId="0" fontId="14" fillId="0" borderId="13" xfId="0" applyFont="1" applyBorder="1" applyAlignment="1">
      <alignment vertical="top" wrapText="1"/>
    </xf>
    <xf numFmtId="0" fontId="3" fillId="6" borderId="15" xfId="0" applyFont="1" applyFill="1" applyBorder="1" applyAlignment="1">
      <alignment vertical="center"/>
    </xf>
    <xf numFmtId="0" fontId="15" fillId="0" borderId="2" xfId="0" applyFont="1" applyBorder="1" applyAlignment="1">
      <alignment vertical="center" wrapText="1"/>
    </xf>
    <xf numFmtId="0" fontId="4" fillId="0" borderId="15" xfId="0" applyFont="1" applyFill="1" applyBorder="1" applyAlignment="1">
      <alignment vertical="center" wrapText="1"/>
    </xf>
    <xf numFmtId="0" fontId="14" fillId="0" borderId="15" xfId="0" applyFont="1" applyFill="1" applyBorder="1" applyAlignment="1">
      <alignment vertical="center" wrapText="1"/>
    </xf>
    <xf numFmtId="0" fontId="14" fillId="6" borderId="15" xfId="0" applyFont="1" applyFill="1" applyBorder="1" applyAlignment="1">
      <alignment vertical="top" wrapText="1"/>
    </xf>
    <xf numFmtId="0" fontId="4" fillId="0" borderId="2" xfId="0" applyFont="1" applyFill="1" applyBorder="1" applyAlignment="1">
      <alignment vertical="top" wrapText="1"/>
    </xf>
    <xf numFmtId="0" fontId="3" fillId="7" borderId="1" xfId="0" applyFont="1" applyFill="1" applyBorder="1" applyAlignment="1">
      <alignment vertical="top" wrapText="1"/>
    </xf>
    <xf numFmtId="4" fontId="20" fillId="0" borderId="0" xfId="0" applyNumberFormat="1" applyFont="1" applyBorder="1"/>
    <xf numFmtId="4" fontId="20" fillId="0" borderId="16" xfId="0" applyNumberFormat="1" applyFont="1" applyBorder="1"/>
    <xf numFmtId="0" fontId="0" fillId="0" borderId="0" xfId="0" applyBorder="1" applyAlignment="1">
      <alignment wrapText="1"/>
    </xf>
    <xf numFmtId="0" fontId="20" fillId="0" borderId="0" xfId="0" applyFont="1"/>
    <xf numFmtId="0" fontId="4" fillId="0" borderId="0" xfId="0" applyFont="1" applyBorder="1"/>
    <xf numFmtId="0" fontId="0" fillId="0" borderId="0" xfId="0" applyBorder="1" applyAlignment="1"/>
    <xf numFmtId="0" fontId="3" fillId="0" borderId="6" xfId="0" applyFont="1" applyBorder="1" applyAlignment="1">
      <alignment horizontal="center" vertical="center" wrapText="1"/>
    </xf>
    <xf numFmtId="0" fontId="4" fillId="0" borderId="1" xfId="0" applyFont="1" applyBorder="1" applyAlignment="1">
      <alignment vertical="center" wrapText="1"/>
    </xf>
    <xf numFmtId="0" fontId="4" fillId="2" borderId="1" xfId="0" applyFont="1" applyFill="1" applyBorder="1" applyAlignment="1">
      <alignment vertical="center" wrapText="1"/>
    </xf>
    <xf numFmtId="0" fontId="4" fillId="0" borderId="1" xfId="0" applyFont="1" applyBorder="1" applyAlignment="1">
      <alignment horizontal="justify" vertical="center" wrapText="1"/>
    </xf>
    <xf numFmtId="0" fontId="4" fillId="2"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4" fontId="14" fillId="0" borderId="1" xfId="0" applyNumberFormat="1" applyFont="1" applyBorder="1" applyAlignment="1">
      <alignment horizontal="center" vertical="center" wrapText="1"/>
    </xf>
    <xf numFmtId="4" fontId="14" fillId="0" borderId="1" xfId="0" applyNumberFormat="1" applyFont="1" applyFill="1" applyBorder="1" applyAlignment="1">
      <alignment horizontal="center" vertical="center" wrapText="1"/>
    </xf>
    <xf numFmtId="0" fontId="14" fillId="8" borderId="1" xfId="0" applyFont="1" applyFill="1" applyBorder="1" applyAlignment="1">
      <alignment vertical="center" wrapText="1"/>
    </xf>
    <xf numFmtId="4" fontId="14" fillId="8" borderId="1" xfId="0" applyNumberFormat="1" applyFont="1" applyFill="1" applyBorder="1" applyAlignment="1">
      <alignment horizontal="center" vertical="center" wrapText="1"/>
    </xf>
    <xf numFmtId="0" fontId="4" fillId="8" borderId="1" xfId="0" applyFont="1" applyFill="1" applyBorder="1" applyAlignment="1">
      <alignment horizontal="left" vertical="center" wrapText="1"/>
    </xf>
    <xf numFmtId="0" fontId="14" fillId="2" borderId="1" xfId="0" applyFont="1" applyFill="1" applyBorder="1" applyAlignment="1">
      <alignment vertical="top" wrapText="1"/>
    </xf>
    <xf numFmtId="0" fontId="14" fillId="2" borderId="1" xfId="0" applyFont="1" applyFill="1" applyBorder="1" applyAlignment="1">
      <alignment horizontal="left" vertical="center" wrapText="1"/>
    </xf>
    <xf numFmtId="0" fontId="4" fillId="8"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4" fillId="8" borderId="1" xfId="0" applyFont="1" applyFill="1" applyBorder="1" applyAlignment="1">
      <alignment vertical="top" wrapText="1"/>
    </xf>
    <xf numFmtId="0" fontId="4" fillId="8" borderId="1" xfId="0" applyFont="1" applyFill="1" applyBorder="1" applyAlignment="1">
      <alignment vertical="center" wrapText="1"/>
    </xf>
    <xf numFmtId="0" fontId="4" fillId="2" borderId="1" xfId="0" applyFont="1" applyFill="1" applyBorder="1" applyAlignment="1">
      <alignment vertical="top" wrapText="1"/>
    </xf>
    <xf numFmtId="4" fontId="29" fillId="2" borderId="1" xfId="0" applyNumberFormat="1" applyFont="1" applyFill="1" applyBorder="1" applyAlignment="1">
      <alignment horizontal="center" vertical="center" wrapText="1"/>
    </xf>
    <xf numFmtId="0" fontId="29" fillId="2" borderId="1" xfId="0" applyFont="1" applyFill="1" applyBorder="1" applyAlignment="1">
      <alignment horizontal="center" vertical="center" wrapText="1"/>
    </xf>
    <xf numFmtId="0" fontId="11" fillId="8" borderId="1" xfId="0" applyFont="1" applyFill="1" applyBorder="1" applyAlignment="1">
      <alignment vertical="center" wrapText="1"/>
    </xf>
    <xf numFmtId="0" fontId="24" fillId="0" borderId="0" xfId="0" applyFont="1"/>
    <xf numFmtId="0" fontId="20" fillId="0" borderId="0" xfId="0" applyFont="1" applyAlignment="1">
      <alignment horizontal="center"/>
    </xf>
    <xf numFmtId="0" fontId="20" fillId="9" borderId="0" xfId="0" applyFont="1" applyFill="1" applyAlignment="1">
      <alignment horizontal="center"/>
    </xf>
    <xf numFmtId="0" fontId="0" fillId="9" borderId="0" xfId="0" applyFill="1"/>
    <xf numFmtId="0" fontId="20" fillId="10" borderId="0" xfId="0" applyFont="1" applyFill="1" applyAlignment="1">
      <alignment horizontal="center"/>
    </xf>
    <xf numFmtId="0" fontId="0" fillId="10" borderId="0" xfId="0" applyFill="1"/>
    <xf numFmtId="0" fontId="0" fillId="11" borderId="0" xfId="0" applyFill="1"/>
    <xf numFmtId="0" fontId="20" fillId="0" borderId="0" xfId="0" applyFont="1" applyFill="1" applyAlignment="1">
      <alignment horizontal="center"/>
    </xf>
    <xf numFmtId="0" fontId="0" fillId="0" borderId="0" xfId="0" applyFill="1"/>
    <xf numFmtId="0" fontId="20" fillId="12" borderId="0" xfId="0" applyFont="1" applyFill="1" applyAlignment="1">
      <alignment horizontal="center"/>
    </xf>
    <xf numFmtId="0" fontId="0" fillId="12" borderId="0" xfId="0" applyFill="1"/>
    <xf numFmtId="0" fontId="24" fillId="0" borderId="0" xfId="0" applyFont="1" applyFill="1"/>
    <xf numFmtId="0" fontId="24" fillId="8" borderId="0" xfId="0" applyFont="1" applyFill="1"/>
    <xf numFmtId="2" fontId="18" fillId="0" borderId="0" xfId="0" applyNumberFormat="1" applyFont="1" applyFill="1" applyBorder="1" applyAlignment="1">
      <alignment vertical="center" wrapText="1"/>
    </xf>
    <xf numFmtId="0" fontId="24" fillId="0" borderId="0" xfId="0" applyFont="1" applyFill="1" applyBorder="1"/>
    <xf numFmtId="2" fontId="24" fillId="0" borderId="0" xfId="0" applyNumberFormat="1" applyFont="1" applyFill="1"/>
    <xf numFmtId="0" fontId="10" fillId="8" borderId="0" xfId="0" applyFont="1" applyFill="1"/>
    <xf numFmtId="0" fontId="13" fillId="8" borderId="0" xfId="0" applyFont="1" applyFill="1"/>
    <xf numFmtId="4" fontId="0" fillId="0" borderId="0" xfId="0" applyNumberFormat="1"/>
    <xf numFmtId="0" fontId="31" fillId="0" borderId="0" xfId="0" applyFont="1" applyFill="1"/>
    <xf numFmtId="0" fontId="32" fillId="7" borderId="1" xfId="0" applyFont="1" applyFill="1" applyBorder="1" applyAlignment="1">
      <alignment vertical="center" wrapText="1"/>
    </xf>
    <xf numFmtId="0" fontId="32" fillId="7" borderId="1" xfId="0" applyFont="1" applyFill="1" applyBorder="1" applyAlignment="1">
      <alignment vertical="top" wrapText="1"/>
    </xf>
    <xf numFmtId="0" fontId="11" fillId="0" borderId="1" xfId="0" applyFont="1" applyBorder="1" applyAlignment="1">
      <alignment vertical="top" wrapText="1"/>
    </xf>
    <xf numFmtId="0" fontId="6" fillId="0" borderId="1" xfId="0" applyFont="1" applyBorder="1" applyAlignment="1">
      <alignment vertical="top" wrapText="1"/>
    </xf>
    <xf numFmtId="0" fontId="10" fillId="0" borderId="1" xfId="0" applyFont="1" applyBorder="1" applyAlignment="1">
      <alignment vertical="top"/>
    </xf>
    <xf numFmtId="1" fontId="14" fillId="0" borderId="1" xfId="0" applyNumberFormat="1" applyFont="1" applyBorder="1" applyAlignment="1">
      <alignment vertical="top" wrapText="1"/>
    </xf>
    <xf numFmtId="0" fontId="10" fillId="8" borderId="1" xfId="0" applyFont="1" applyFill="1" applyBorder="1"/>
    <xf numFmtId="0" fontId="14" fillId="7" borderId="18" xfId="0" applyFont="1" applyFill="1" applyBorder="1" applyAlignment="1">
      <alignment vertical="center" wrapText="1"/>
    </xf>
    <xf numFmtId="0" fontId="14" fillId="0" borderId="5" xfId="0" applyFont="1" applyBorder="1" applyAlignment="1">
      <alignment vertical="center" wrapText="1"/>
    </xf>
    <xf numFmtId="0" fontId="14" fillId="0" borderId="5" xfId="0" applyFont="1" applyBorder="1" applyAlignment="1">
      <alignment vertical="top" wrapText="1"/>
    </xf>
    <xf numFmtId="0" fontId="14" fillId="0" borderId="6" xfId="0" applyFont="1" applyBorder="1" applyAlignment="1">
      <alignment vertical="center" wrapText="1"/>
    </xf>
    <xf numFmtId="0" fontId="14" fillId="7" borderId="2" xfId="0" applyFont="1" applyFill="1" applyBorder="1" applyAlignment="1">
      <alignment vertical="top" wrapText="1"/>
    </xf>
    <xf numFmtId="0" fontId="12" fillId="6" borderId="3" xfId="0" applyFont="1" applyFill="1" applyBorder="1" applyAlignment="1">
      <alignment vertical="top"/>
    </xf>
    <xf numFmtId="0" fontId="14" fillId="7" borderId="3" xfId="0" applyFont="1" applyFill="1" applyBorder="1" applyAlignment="1">
      <alignment vertical="top" wrapText="1"/>
    </xf>
    <xf numFmtId="0" fontId="14" fillId="0" borderId="19" xfId="0" applyFont="1" applyFill="1" applyBorder="1" applyAlignment="1">
      <alignment vertical="top" wrapText="1"/>
    </xf>
    <xf numFmtId="0" fontId="14" fillId="0" borderId="5" xfId="0" applyFont="1" applyFill="1" applyBorder="1" applyAlignment="1">
      <alignment vertical="top" wrapText="1"/>
    </xf>
    <xf numFmtId="0" fontId="14" fillId="0" borderId="20" xfId="0" applyFont="1" applyBorder="1" applyAlignment="1">
      <alignment vertical="top" wrapText="1"/>
    </xf>
    <xf numFmtId="0" fontId="14" fillId="0" borderId="12" xfId="0" applyFont="1" applyFill="1" applyBorder="1" applyAlignment="1">
      <alignment vertical="top" wrapText="1"/>
    </xf>
    <xf numFmtId="0" fontId="14" fillId="0" borderId="6" xfId="0" applyFont="1" applyFill="1" applyBorder="1" applyAlignment="1">
      <alignment vertical="top" wrapText="1"/>
    </xf>
    <xf numFmtId="0" fontId="14" fillId="3" borderId="2" xfId="0" applyFont="1" applyFill="1" applyBorder="1" applyAlignment="1">
      <alignment vertical="top" wrapText="1"/>
    </xf>
    <xf numFmtId="0" fontId="12" fillId="4" borderId="2" xfId="0" applyFont="1" applyFill="1" applyBorder="1" applyAlignment="1">
      <alignment vertical="top" wrapText="1"/>
    </xf>
    <xf numFmtId="0" fontId="12" fillId="6" borderId="2" xfId="0" applyFont="1" applyFill="1" applyBorder="1" applyAlignment="1">
      <alignment vertical="top" wrapText="1"/>
    </xf>
    <xf numFmtId="0" fontId="4" fillId="3" borderId="2" xfId="0" applyFont="1" applyFill="1" applyBorder="1" applyAlignment="1">
      <alignment vertical="top" wrapText="1"/>
    </xf>
    <xf numFmtId="0" fontId="3" fillId="5" borderId="2" xfId="0" applyFont="1" applyFill="1" applyBorder="1" applyAlignment="1">
      <alignment vertical="top" wrapText="1"/>
    </xf>
    <xf numFmtId="0" fontId="3" fillId="6" borderId="2" xfId="0" applyFont="1" applyFill="1" applyBorder="1" applyAlignment="1">
      <alignment vertical="top" wrapText="1"/>
    </xf>
    <xf numFmtId="0" fontId="4" fillId="7" borderId="2" xfId="0" applyFont="1" applyFill="1" applyBorder="1" applyAlignment="1">
      <alignment vertical="top" wrapText="1"/>
    </xf>
    <xf numFmtId="0" fontId="14" fillId="0" borderId="14" xfId="0" applyFont="1" applyBorder="1" applyAlignment="1">
      <alignment vertical="top"/>
    </xf>
    <xf numFmtId="0" fontId="14" fillId="0" borderId="1" xfId="0" applyFont="1" applyBorder="1" applyAlignment="1">
      <alignment vertical="top"/>
    </xf>
    <xf numFmtId="0" fontId="14" fillId="0" borderId="15" xfId="0" applyFont="1" applyFill="1" applyBorder="1" applyAlignment="1">
      <alignment vertical="top"/>
    </xf>
    <xf numFmtId="0" fontId="30" fillId="0" borderId="0" xfId="0" applyFont="1"/>
    <xf numFmtId="0" fontId="12" fillId="0" borderId="1" xfId="0" applyFont="1" applyFill="1" applyBorder="1" applyAlignment="1">
      <alignment vertical="center" wrapText="1"/>
    </xf>
    <xf numFmtId="0" fontId="12" fillId="0" borderId="1" xfId="0" applyFont="1" applyFill="1" applyBorder="1" applyAlignment="1">
      <alignment vertical="top" wrapText="1"/>
    </xf>
    <xf numFmtId="0" fontId="30" fillId="0" borderId="0" xfId="0" applyFont="1" applyBorder="1"/>
    <xf numFmtId="4" fontId="33" fillId="0" borderId="0" xfId="0" applyNumberFormat="1" applyFont="1" applyBorder="1"/>
    <xf numFmtId="0" fontId="14" fillId="0" borderId="3" xfId="0" applyFont="1" applyBorder="1" applyAlignment="1">
      <alignment vertical="top" wrapText="1"/>
    </xf>
    <xf numFmtId="0" fontId="10" fillId="0" borderId="3" xfId="0" applyFont="1" applyBorder="1"/>
    <xf numFmtId="4" fontId="24" fillId="0" borderId="0" xfId="0" applyNumberFormat="1" applyFont="1" applyFill="1"/>
    <xf numFmtId="4" fontId="14" fillId="0" borderId="1" xfId="0" applyNumberFormat="1" applyFont="1" applyFill="1" applyBorder="1" applyAlignment="1">
      <alignment vertical="top" wrapText="1"/>
    </xf>
    <xf numFmtId="0" fontId="4" fillId="0" borderId="15" xfId="0" applyFont="1" applyFill="1" applyBorder="1" applyAlignment="1">
      <alignment horizontal="right" vertical="top" wrapText="1"/>
    </xf>
    <xf numFmtId="0" fontId="14" fillId="0" borderId="1" xfId="0" applyFont="1" applyBorder="1" applyAlignment="1">
      <alignment wrapText="1"/>
    </xf>
    <xf numFmtId="0" fontId="30" fillId="0" borderId="17" xfId="0" applyFont="1" applyBorder="1"/>
    <xf numFmtId="2" fontId="12" fillId="0" borderId="1" xfId="0" applyNumberFormat="1" applyFont="1" applyFill="1" applyBorder="1" applyAlignment="1">
      <alignment vertical="center" wrapText="1"/>
    </xf>
    <xf numFmtId="0" fontId="14" fillId="8" borderId="1" xfId="0" applyFont="1" applyFill="1" applyBorder="1" applyAlignment="1">
      <alignment horizontal="right" vertical="center" wrapText="1"/>
    </xf>
    <xf numFmtId="2" fontId="14" fillId="8" borderId="1" xfId="0" applyNumberFormat="1" applyFont="1" applyFill="1" applyBorder="1" applyAlignment="1">
      <alignment vertical="top" wrapText="1"/>
    </xf>
    <xf numFmtId="2" fontId="12" fillId="0" borderId="1" xfId="0" applyNumberFormat="1" applyFont="1" applyFill="1" applyBorder="1" applyAlignment="1">
      <alignment vertical="top" wrapText="1"/>
    </xf>
    <xf numFmtId="0" fontId="14" fillId="0" borderId="3" xfId="0" applyFont="1" applyBorder="1" applyAlignment="1">
      <alignment vertical="center" wrapText="1"/>
    </xf>
    <xf numFmtId="0" fontId="4" fillId="0" borderId="15" xfId="0" applyFont="1" applyBorder="1" applyAlignment="1">
      <alignment horizontal="center" vertical="center" wrapText="1"/>
    </xf>
    <xf numFmtId="0" fontId="4" fillId="0" borderId="2" xfId="0" applyFont="1" applyBorder="1" applyAlignment="1">
      <alignment horizontal="center" vertical="center" wrapText="1"/>
    </xf>
    <xf numFmtId="0" fontId="0" fillId="0" borderId="0" xfId="0" applyAlignment="1">
      <alignment vertical="center" wrapText="1"/>
    </xf>
    <xf numFmtId="3" fontId="14" fillId="0" borderId="1" xfId="0" applyNumberFormat="1" applyFont="1" applyFill="1" applyBorder="1" applyAlignment="1">
      <alignment vertical="top" wrapText="1"/>
    </xf>
    <xf numFmtId="1" fontId="12" fillId="0" borderId="1" xfId="0" applyNumberFormat="1" applyFont="1" applyBorder="1" applyAlignment="1">
      <alignment vertical="top" wrapText="1"/>
    </xf>
    <xf numFmtId="0" fontId="12" fillId="0" borderId="1" xfId="0" applyFont="1" applyBorder="1" applyAlignment="1">
      <alignment vertical="top" wrapText="1"/>
    </xf>
    <xf numFmtId="0" fontId="14" fillId="0" borderId="1" xfId="0" applyFont="1" applyFill="1" applyBorder="1" applyAlignment="1">
      <alignment horizontal="left" vertical="center" wrapText="1"/>
    </xf>
    <xf numFmtId="2" fontId="13" fillId="0" borderId="0" xfId="0" applyNumberFormat="1" applyFont="1" applyBorder="1"/>
    <xf numFmtId="0" fontId="10" fillId="0" borderId="0" xfId="0" applyFont="1" applyBorder="1"/>
    <xf numFmtId="0" fontId="11" fillId="0" borderId="1" xfId="0" applyFont="1" applyFill="1" applyBorder="1" applyAlignment="1">
      <alignment horizontal="center" vertical="center" wrapText="1"/>
    </xf>
    <xf numFmtId="1" fontId="13" fillId="0" borderId="0" xfId="0" applyNumberFormat="1" applyFont="1"/>
    <xf numFmtId="0" fontId="13" fillId="0" borderId="0" xfId="0" applyFont="1" applyFill="1" applyBorder="1"/>
    <xf numFmtId="0" fontId="0" fillId="0" borderId="0" xfId="0" applyBorder="1" applyAlignment="1">
      <alignment vertical="top"/>
    </xf>
    <xf numFmtId="0" fontId="0" fillId="0" borderId="0" xfId="0" applyAlignment="1">
      <alignment vertical="top"/>
    </xf>
    <xf numFmtId="0" fontId="1" fillId="0" borderId="0" xfId="0" applyFont="1" applyAlignment="1">
      <alignment horizontal="right"/>
    </xf>
    <xf numFmtId="0" fontId="28" fillId="0" borderId="1" xfId="0" applyFont="1" applyBorder="1" applyAlignment="1">
      <alignment horizontal="center"/>
    </xf>
    <xf numFmtId="0" fontId="28" fillId="0" borderId="3" xfId="0" applyFont="1" applyBorder="1" applyAlignment="1">
      <alignment horizontal="center"/>
    </xf>
    <xf numFmtId="0" fontId="35" fillId="0" borderId="0" xfId="0" applyFont="1"/>
    <xf numFmtId="0" fontId="1" fillId="0" borderId="1" xfId="0" applyFont="1" applyBorder="1" applyAlignment="1">
      <alignment vertical="top" wrapText="1"/>
    </xf>
    <xf numFmtId="0" fontId="14" fillId="4" borderId="1" xfId="0" applyFont="1" applyFill="1" applyBorder="1" applyAlignment="1">
      <alignment vertical="top" wrapText="1"/>
    </xf>
    <xf numFmtId="0" fontId="6" fillId="3" borderId="1" xfId="0" applyFont="1" applyFill="1" applyBorder="1" applyAlignment="1">
      <alignment vertical="top" wrapText="1"/>
    </xf>
    <xf numFmtId="0" fontId="14" fillId="12" borderId="1" xfId="0" applyFont="1" applyFill="1" applyBorder="1" applyAlignment="1">
      <alignment vertical="center" wrapText="1"/>
    </xf>
    <xf numFmtId="0" fontId="12" fillId="7" borderId="1" xfId="0" applyFont="1" applyFill="1" applyBorder="1" applyAlignment="1">
      <alignment vertical="top" wrapText="1"/>
    </xf>
    <xf numFmtId="0" fontId="15" fillId="0" borderId="1" xfId="0" applyFont="1" applyFill="1" applyBorder="1" applyAlignment="1">
      <alignment vertical="top" wrapText="1"/>
    </xf>
    <xf numFmtId="2" fontId="15" fillId="0" borderId="1" xfId="0" applyNumberFormat="1" applyFont="1" applyFill="1" applyBorder="1" applyAlignment="1">
      <alignment vertical="top" wrapText="1"/>
    </xf>
    <xf numFmtId="0" fontId="6" fillId="0" borderId="1" xfId="0" applyFont="1" applyFill="1" applyBorder="1" applyAlignment="1">
      <alignment vertical="top" wrapText="1"/>
    </xf>
    <xf numFmtId="0" fontId="36" fillId="0" borderId="1" xfId="0" applyFont="1" applyFill="1" applyBorder="1" applyAlignment="1">
      <alignment vertical="top" wrapText="1"/>
    </xf>
    <xf numFmtId="0" fontId="14" fillId="0" borderId="21" xfId="0" applyFont="1" applyFill="1" applyBorder="1" applyAlignment="1">
      <alignment vertical="top" wrapText="1"/>
    </xf>
    <xf numFmtId="0" fontId="14" fillId="0" borderId="21" xfId="0" applyFont="1" applyBorder="1" applyAlignment="1">
      <alignment vertical="top" wrapText="1"/>
    </xf>
    <xf numFmtId="0" fontId="14" fillId="0" borderId="4" xfId="0" applyFont="1" applyBorder="1" applyAlignment="1">
      <alignment vertical="top" wrapText="1"/>
    </xf>
    <xf numFmtId="0" fontId="4" fillId="0" borderId="21" xfId="0" applyFont="1" applyFill="1" applyBorder="1" applyAlignment="1">
      <alignment vertical="top" wrapText="1"/>
    </xf>
    <xf numFmtId="0" fontId="4" fillId="0" borderId="3" xfId="0" applyFont="1" applyFill="1" applyBorder="1" applyAlignment="1">
      <alignment vertical="top" wrapText="1"/>
    </xf>
    <xf numFmtId="0" fontId="37" fillId="0" borderId="1" xfId="0" applyFont="1" applyFill="1" applyBorder="1" applyAlignment="1">
      <alignment vertical="top" wrapText="1"/>
    </xf>
    <xf numFmtId="0" fontId="37" fillId="0" borderId="1" xfId="0" applyFont="1" applyFill="1" applyBorder="1" applyAlignment="1">
      <alignment vertical="center" wrapText="1"/>
    </xf>
    <xf numFmtId="1" fontId="38" fillId="6" borderId="1" xfId="0" applyNumberFormat="1" applyFont="1" applyFill="1" applyBorder="1" applyAlignment="1">
      <alignment vertical="center"/>
    </xf>
    <xf numFmtId="0" fontId="38" fillId="6" borderId="1" xfId="0" applyFont="1" applyFill="1" applyBorder="1" applyAlignment="1">
      <alignment vertical="center" wrapText="1"/>
    </xf>
    <xf numFmtId="0" fontId="40" fillId="0" borderId="1" xfId="0" applyFont="1" applyFill="1" applyBorder="1" applyAlignment="1">
      <alignment horizontal="left" vertical="top" wrapText="1"/>
    </xf>
    <xf numFmtId="0" fontId="14" fillId="0" borderId="4" xfId="0" applyFont="1" applyBorder="1" applyAlignment="1">
      <alignment vertical="center" wrapText="1"/>
    </xf>
    <xf numFmtId="0" fontId="14" fillId="0" borderId="18" xfId="0" applyFont="1" applyBorder="1" applyAlignment="1">
      <alignment vertical="top" wrapText="1"/>
    </xf>
    <xf numFmtId="0" fontId="10" fillId="0" borderId="4" xfId="0" applyFont="1" applyBorder="1"/>
    <xf numFmtId="0" fontId="10" fillId="0" borderId="18" xfId="0" applyFont="1" applyBorder="1"/>
    <xf numFmtId="2" fontId="24" fillId="0" borderId="18" xfId="0" applyNumberFormat="1" applyFont="1" applyBorder="1"/>
    <xf numFmtId="0" fontId="14" fillId="0" borderId="1" xfId="0" applyNumberFormat="1" applyFont="1" applyFill="1" applyBorder="1" applyAlignment="1">
      <alignment vertical="top" wrapText="1"/>
    </xf>
    <xf numFmtId="0" fontId="7" fillId="0" borderId="1" xfId="0" applyFont="1" applyBorder="1" applyAlignment="1">
      <alignment horizontal="center" vertical="center" wrapText="1"/>
    </xf>
    <xf numFmtId="0" fontId="10" fillId="0" borderId="0" xfId="0" applyFont="1" applyFill="1" applyBorder="1" applyAlignment="1">
      <alignment horizontal="center"/>
    </xf>
    <xf numFmtId="0" fontId="14" fillId="0" borderId="0" xfId="0" applyFont="1" applyFill="1" applyBorder="1" applyAlignment="1">
      <alignment vertical="top" wrapText="1"/>
    </xf>
    <xf numFmtId="2" fontId="10" fillId="0" borderId="0" xfId="0" applyNumberFormat="1" applyFont="1" applyFill="1"/>
    <xf numFmtId="165" fontId="10" fillId="0" borderId="0" xfId="0" applyNumberFormat="1" applyFont="1"/>
    <xf numFmtId="4" fontId="41" fillId="0" borderId="0" xfId="0" applyNumberFormat="1" applyFont="1" applyBorder="1"/>
    <xf numFmtId="4" fontId="42" fillId="0" borderId="0" xfId="0" applyNumberFormat="1" applyFont="1"/>
    <xf numFmtId="0" fontId="7" fillId="0" borderId="0" xfId="0" applyFont="1"/>
    <xf numFmtId="0" fontId="14" fillId="5" borderId="1" xfId="0" applyFont="1" applyFill="1" applyBorder="1" applyAlignment="1">
      <alignment vertical="center" wrapText="1"/>
    </xf>
    <xf numFmtId="0" fontId="14" fillId="6" borderId="1" xfId="0" applyFont="1" applyFill="1" applyBorder="1" applyAlignment="1">
      <alignment vertical="center" wrapText="1"/>
    </xf>
    <xf numFmtId="0" fontId="10" fillId="0" borderId="0" xfId="0" applyFont="1" applyAlignment="1">
      <alignment vertical="center" wrapText="1"/>
    </xf>
    <xf numFmtId="0" fontId="10" fillId="0" borderId="0" xfId="0" applyFont="1" applyFill="1" applyAlignment="1">
      <alignment vertical="center" wrapText="1"/>
    </xf>
    <xf numFmtId="0" fontId="19" fillId="0" borderId="0" xfId="0" applyFont="1" applyFill="1" applyBorder="1" applyAlignment="1">
      <alignment vertical="top" wrapText="1"/>
    </xf>
    <xf numFmtId="0" fontId="15" fillId="0" borderId="1" xfId="0" applyFont="1" applyBorder="1" applyAlignment="1">
      <alignment horizontal="left" vertical="center" wrapText="1"/>
    </xf>
    <xf numFmtId="166" fontId="10" fillId="0" borderId="0" xfId="0" applyNumberFormat="1" applyFont="1" applyFill="1"/>
    <xf numFmtId="0" fontId="39" fillId="0" borderId="1" xfId="0" applyFont="1" applyFill="1" applyBorder="1" applyAlignment="1">
      <alignment horizontal="left" vertical="top" wrapText="1"/>
    </xf>
    <xf numFmtId="1" fontId="14" fillId="0" borderId="15" xfId="0" applyNumberFormat="1" applyFont="1" applyFill="1" applyBorder="1" applyAlignment="1">
      <alignment vertical="top" wrapText="1"/>
    </xf>
    <xf numFmtId="2" fontId="14" fillId="0" borderId="3" xfId="0" applyNumberFormat="1" applyFont="1" applyFill="1" applyBorder="1" applyAlignment="1">
      <alignment vertical="top" wrapText="1"/>
    </xf>
    <xf numFmtId="0" fontId="1" fillId="0" borderId="1" xfId="0" applyFont="1" applyFill="1" applyBorder="1" applyAlignment="1">
      <alignment vertical="top" wrapText="1"/>
    </xf>
    <xf numFmtId="0" fontId="1" fillId="13" borderId="0" xfId="0" applyFont="1" applyFill="1"/>
    <xf numFmtId="0" fontId="0" fillId="13" borderId="0" xfId="0" applyFill="1"/>
    <xf numFmtId="0" fontId="7" fillId="0" borderId="1" xfId="0" applyFont="1" applyBorder="1" applyAlignment="1">
      <alignment horizontal="center" vertical="center" wrapText="1"/>
    </xf>
    <xf numFmtId="0" fontId="6" fillId="8" borderId="0" xfId="0" applyFont="1" applyFill="1" applyAlignment="1">
      <alignment horizontal="left" vertical="center"/>
    </xf>
    <xf numFmtId="0" fontId="3" fillId="8" borderId="6" xfId="0" applyFont="1" applyFill="1" applyBorder="1" applyAlignment="1">
      <alignment horizontal="center" vertical="center" wrapText="1"/>
    </xf>
    <xf numFmtId="0" fontId="0" fillId="8" borderId="0" xfId="0" applyFill="1"/>
    <xf numFmtId="4" fontId="36" fillId="8" borderId="1" xfId="0" applyNumberFormat="1" applyFont="1" applyFill="1" applyBorder="1" applyAlignment="1">
      <alignment horizontal="center" vertical="center" wrapText="1"/>
    </xf>
    <xf numFmtId="4" fontId="36" fillId="8" borderId="1" xfId="0" applyNumberFormat="1" applyFont="1" applyFill="1" applyBorder="1" applyAlignment="1">
      <alignment horizontal="left" vertical="center" wrapText="1"/>
    </xf>
    <xf numFmtId="4" fontId="36" fillId="0" borderId="1" xfId="0" applyNumberFormat="1" applyFont="1" applyFill="1" applyBorder="1" applyAlignment="1">
      <alignment horizontal="center" vertical="center" wrapText="1"/>
    </xf>
    <xf numFmtId="4" fontId="44" fillId="0" borderId="1" xfId="0" applyNumberFormat="1" applyFont="1" applyFill="1" applyBorder="1" applyAlignment="1">
      <alignment horizontal="center" vertical="center" wrapText="1"/>
    </xf>
    <xf numFmtId="4" fontId="44" fillId="8" borderId="1" xfId="0" applyNumberFormat="1" applyFont="1" applyFill="1" applyBorder="1" applyAlignment="1">
      <alignment horizontal="center" vertical="center" wrapText="1"/>
    </xf>
    <xf numFmtId="0" fontId="1" fillId="0" borderId="0" xfId="0" applyFont="1" applyFill="1"/>
    <xf numFmtId="0" fontId="3" fillId="0" borderId="6" xfId="0" applyFont="1" applyFill="1" applyBorder="1" applyAlignment="1">
      <alignment horizontal="center" vertical="center" wrapText="1"/>
    </xf>
    <xf numFmtId="4" fontId="18" fillId="2" borderId="1" xfId="0" applyNumberFormat="1" applyFont="1" applyFill="1" applyBorder="1" applyAlignment="1">
      <alignment horizontal="center" vertical="center" wrapText="1"/>
    </xf>
    <xf numFmtId="4" fontId="14" fillId="8" borderId="1" xfId="0" applyNumberFormat="1" applyFont="1" applyFill="1" applyBorder="1" applyAlignment="1">
      <alignment horizontal="left" vertical="center" wrapText="1"/>
    </xf>
    <xf numFmtId="0" fontId="14" fillId="0" borderId="1" xfId="0" applyFont="1" applyFill="1" applyBorder="1" applyAlignment="1">
      <alignment horizontal="justify" vertical="center" wrapText="1"/>
    </xf>
    <xf numFmtId="0" fontId="29" fillId="2" borderId="1" xfId="0" applyFont="1" applyFill="1" applyBorder="1" applyAlignment="1">
      <alignment horizontal="left" vertical="center" wrapText="1"/>
    </xf>
    <xf numFmtId="2" fontId="14" fillId="0" borderId="1" xfId="0" applyNumberFormat="1" applyFont="1" applyFill="1" applyBorder="1" applyAlignment="1">
      <alignment horizontal="center" vertical="center" wrapText="1"/>
    </xf>
    <xf numFmtId="4" fontId="14" fillId="0" borderId="1" xfId="0" applyNumberFormat="1" applyFont="1" applyFill="1" applyBorder="1" applyAlignment="1">
      <alignment horizontal="left" vertical="center" wrapText="1"/>
    </xf>
    <xf numFmtId="0" fontId="43" fillId="2" borderId="1" xfId="0" applyFont="1" applyFill="1" applyBorder="1" applyAlignment="1">
      <alignment vertical="center" wrapText="1"/>
    </xf>
    <xf numFmtId="0" fontId="18" fillId="2" borderId="1" xfId="0" applyFont="1" applyFill="1" applyBorder="1" applyAlignment="1">
      <alignment vertical="top" wrapText="1"/>
    </xf>
    <xf numFmtId="0" fontId="18" fillId="2" borderId="1" xfId="0" applyFont="1" applyFill="1" applyBorder="1" applyAlignment="1">
      <alignment horizontal="left" vertical="center" wrapText="1"/>
    </xf>
    <xf numFmtId="0" fontId="18" fillId="2" borderId="1" xfId="0" applyFont="1" applyFill="1" applyBorder="1" applyAlignment="1">
      <alignment horizontal="center" vertical="center" wrapText="1"/>
    </xf>
    <xf numFmtId="167" fontId="14" fillId="0" borderId="1" xfId="0" applyNumberFormat="1" applyFont="1" applyFill="1" applyBorder="1" applyAlignment="1">
      <alignment horizontal="center" vertical="center" wrapText="1"/>
    </xf>
    <xf numFmtId="0" fontId="14" fillId="2" borderId="1" xfId="0" applyFont="1" applyFill="1" applyBorder="1" applyAlignment="1">
      <alignment vertical="center" wrapText="1"/>
    </xf>
    <xf numFmtId="0" fontId="6" fillId="0" borderId="0" xfId="0" applyFont="1" applyFill="1" applyAlignment="1">
      <alignment vertical="center"/>
    </xf>
    <xf numFmtId="0" fontId="42" fillId="0" borderId="0" xfId="0" applyFont="1"/>
    <xf numFmtId="0" fontId="45" fillId="0" borderId="0" xfId="0" applyFont="1"/>
    <xf numFmtId="0" fontId="12"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7" fillId="2" borderId="1" xfId="0" applyFont="1" applyFill="1" applyBorder="1" applyAlignment="1">
      <alignment vertical="center" wrapText="1"/>
    </xf>
    <xf numFmtId="0" fontId="8" fillId="2" borderId="1" xfId="0" applyFont="1" applyFill="1" applyBorder="1" applyAlignment="1">
      <alignment vertical="top" wrapText="1"/>
    </xf>
    <xf numFmtId="0" fontId="8" fillId="0" borderId="1" xfId="0" applyFont="1" applyBorder="1" applyAlignment="1">
      <alignment vertical="top" wrapText="1"/>
    </xf>
    <xf numFmtId="0" fontId="48" fillId="0" borderId="1" xfId="2" quotePrefix="1" applyFont="1" applyBorder="1"/>
    <xf numFmtId="0" fontId="42" fillId="0" borderId="1" xfId="0" applyFont="1" applyBorder="1"/>
    <xf numFmtId="0" fontId="48" fillId="0" borderId="1" xfId="2" quotePrefix="1" applyFont="1" applyBorder="1" applyAlignment="1">
      <alignment vertical="top" wrapText="1"/>
    </xf>
    <xf numFmtId="0" fontId="40" fillId="0" borderId="1" xfId="0" applyFont="1" applyBorder="1" applyAlignment="1">
      <alignment vertical="top" wrapText="1"/>
    </xf>
    <xf numFmtId="4" fontId="40" fillId="0" borderId="1" xfId="2" quotePrefix="1" applyNumberFormat="1" applyFont="1" applyBorder="1" applyAlignment="1">
      <alignment vertical="top"/>
    </xf>
    <xf numFmtId="0" fontId="40" fillId="0" borderId="1" xfId="0" applyFont="1" applyBorder="1" applyAlignment="1">
      <alignment vertical="center" wrapText="1"/>
    </xf>
    <xf numFmtId="1" fontId="14" fillId="0" borderId="1" xfId="0" applyNumberFormat="1" applyFont="1" applyFill="1" applyBorder="1" applyAlignment="1">
      <alignment horizontal="center" vertical="center" wrapText="1"/>
    </xf>
    <xf numFmtId="0" fontId="50" fillId="0" borderId="1" xfId="0" applyFont="1" applyBorder="1" applyAlignment="1">
      <alignment vertical="center" wrapText="1"/>
    </xf>
    <xf numFmtId="0" fontId="44" fillId="0" borderId="1" xfId="0" applyFont="1" applyBorder="1" applyAlignment="1">
      <alignment vertical="center" wrapText="1"/>
    </xf>
    <xf numFmtId="0" fontId="44" fillId="0" borderId="1" xfId="0" applyFont="1" applyBorder="1" applyAlignment="1">
      <alignment horizontal="left" vertical="center" wrapText="1"/>
    </xf>
    <xf numFmtId="0" fontId="44" fillId="0" borderId="1" xfId="0" applyFont="1" applyBorder="1" applyAlignment="1">
      <alignment wrapText="1"/>
    </xf>
    <xf numFmtId="0" fontId="51" fillId="0" borderId="1" xfId="0" applyFont="1" applyBorder="1"/>
    <xf numFmtId="0" fontId="51" fillId="0" borderId="1" xfId="0" applyFont="1" applyFill="1" applyBorder="1"/>
    <xf numFmtId="0" fontId="36" fillId="0" borderId="1" xfId="0" applyFont="1" applyBorder="1"/>
    <xf numFmtId="0" fontId="44" fillId="0" borderId="1" xfId="0" applyFont="1" applyFill="1" applyBorder="1" applyAlignment="1">
      <alignment wrapText="1"/>
    </xf>
    <xf numFmtId="0" fontId="36" fillId="0" borderId="1" xfId="0" applyFont="1" applyFill="1" applyBorder="1"/>
    <xf numFmtId="0" fontId="36" fillId="0" borderId="1" xfId="0" applyFont="1" applyBorder="1" applyAlignment="1">
      <alignment wrapText="1"/>
    </xf>
    <xf numFmtId="0" fontId="14" fillId="8" borderId="1" xfId="0" applyFont="1" applyFill="1" applyBorder="1" applyAlignment="1">
      <alignment horizontal="center" vertical="center" wrapText="1"/>
    </xf>
    <xf numFmtId="166" fontId="14" fillId="0" borderId="1" xfId="0" applyNumberFormat="1" applyFont="1" applyFill="1" applyBorder="1" applyAlignment="1">
      <alignment horizontal="center" vertical="center" wrapText="1"/>
    </xf>
    <xf numFmtId="0" fontId="36" fillId="0" borderId="1" xfId="0" applyFont="1" applyFill="1" applyBorder="1" applyAlignment="1">
      <alignment horizontal="justify" vertical="center" wrapText="1"/>
    </xf>
    <xf numFmtId="0" fontId="6" fillId="0" borderId="1" xfId="0" applyFont="1" applyFill="1" applyBorder="1" applyAlignment="1">
      <alignment horizontal="left" vertical="top" wrapText="1"/>
    </xf>
    <xf numFmtId="0" fontId="44" fillId="0" borderId="1" xfId="0" applyFont="1" applyFill="1" applyBorder="1" applyAlignment="1">
      <alignment horizontal="left" vertical="center" wrapText="1"/>
    </xf>
    <xf numFmtId="0" fontId="7"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7" fillId="0" borderId="1" xfId="0" applyFont="1" applyBorder="1" applyAlignment="1">
      <alignment horizontal="center" vertical="center"/>
    </xf>
    <xf numFmtId="0" fontId="10" fillId="0" borderId="1" xfId="0" applyFont="1" applyBorder="1" applyAlignment="1">
      <alignment horizontal="center" vertical="center"/>
    </xf>
    <xf numFmtId="0" fontId="7"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7"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0" fillId="0" borderId="4" xfId="0" applyFont="1" applyBorder="1" applyAlignment="1"/>
    <xf numFmtId="0" fontId="10" fillId="0" borderId="3" xfId="0" applyFont="1" applyBorder="1" applyAlignment="1"/>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xf>
    <xf numFmtId="0" fontId="7" fillId="0" borderId="2"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0" fillId="0" borderId="1" xfId="0" applyBorder="1" applyAlignment="1">
      <alignment horizontal="center" vertical="center" wrapText="1"/>
    </xf>
    <xf numFmtId="0" fontId="7" fillId="0" borderId="6" xfId="0" applyFont="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6" xfId="1" applyFont="1" applyFill="1" applyBorder="1" applyAlignment="1">
      <alignment horizontal="center" vertical="center" wrapText="1"/>
    </xf>
    <xf numFmtId="0" fontId="27" fillId="0" borderId="0" xfId="0" applyFont="1" applyAlignment="1">
      <alignment vertical="center" wrapText="1"/>
    </xf>
    <xf numFmtId="0" fontId="0" fillId="0" borderId="0" xfId="0" applyAlignment="1">
      <alignment wrapText="1"/>
    </xf>
    <xf numFmtId="0" fontId="1" fillId="0" borderId="0" xfId="0" applyFont="1" applyBorder="1" applyAlignment="1">
      <alignment vertical="center" wrapText="1"/>
    </xf>
    <xf numFmtId="0" fontId="0" fillId="0" borderId="0" xfId="0" applyBorder="1" applyAlignment="1">
      <alignment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3" fillId="0" borderId="5" xfId="0" applyFont="1" applyBorder="1" applyAlignment="1">
      <alignment horizontal="center" vertical="center" wrapText="1"/>
    </xf>
    <xf numFmtId="0" fontId="28" fillId="0" borderId="1" xfId="0" applyFont="1" applyBorder="1" applyAlignment="1">
      <alignment vertical="top"/>
    </xf>
    <xf numFmtId="0" fontId="34" fillId="0" borderId="1" xfId="0" applyFont="1" applyBorder="1" applyAlignment="1">
      <alignment vertical="top"/>
    </xf>
    <xf numFmtId="0" fontId="1" fillId="0" borderId="16" xfId="0" applyFont="1" applyBorder="1" applyAlignment="1">
      <alignment wrapText="1"/>
    </xf>
    <xf numFmtId="0" fontId="35" fillId="0" borderId="16" xfId="0" applyFont="1" applyBorder="1" applyAlignment="1">
      <alignment wrapText="1"/>
    </xf>
    <xf numFmtId="0" fontId="28" fillId="0" borderId="0" xfId="0" applyFont="1" applyAlignment="1">
      <alignment horizontal="center"/>
    </xf>
    <xf numFmtId="0" fontId="28" fillId="0" borderId="17" xfId="0" applyFont="1" applyBorder="1" applyAlignment="1">
      <alignment horizontal="center"/>
    </xf>
    <xf numFmtId="0" fontId="28" fillId="0" borderId="2" xfId="0" applyFont="1" applyBorder="1" applyAlignment="1"/>
    <xf numFmtId="0" fontId="34" fillId="0" borderId="3" xfId="0" applyFont="1" applyBorder="1" applyAlignment="1"/>
    <xf numFmtId="0" fontId="1" fillId="0" borderId="0" xfId="0" applyFont="1" applyAlignment="1">
      <alignment horizontal="right"/>
    </xf>
    <xf numFmtId="0" fontId="0" fillId="0" borderId="0" xfId="0" applyAlignment="1"/>
    <xf numFmtId="0" fontId="44" fillId="0" borderId="1" xfId="0" applyFont="1" applyFill="1" applyBorder="1" applyAlignment="1">
      <alignment vertical="center" wrapText="1"/>
    </xf>
    <xf numFmtId="0" fontId="50" fillId="0" borderId="1" xfId="0" applyFont="1" applyBorder="1" applyAlignment="1">
      <alignment vertical="center" wrapText="1"/>
    </xf>
    <xf numFmtId="0" fontId="44" fillId="0" borderId="5" xfId="0" applyFont="1" applyFill="1" applyBorder="1" applyAlignment="1">
      <alignment vertical="center" wrapText="1"/>
    </xf>
    <xf numFmtId="0" fontId="50" fillId="0" borderId="6" xfId="0" applyFont="1" applyBorder="1" applyAlignment="1">
      <alignment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8"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9" fillId="0" borderId="16" xfId="0" applyFont="1" applyBorder="1" applyAlignment="1">
      <alignment horizontal="left"/>
    </xf>
    <xf numFmtId="0" fontId="40" fillId="0" borderId="1" xfId="0" applyFont="1" applyBorder="1" applyAlignment="1">
      <alignment horizontal="left" vertical="top" wrapText="1"/>
    </xf>
    <xf numFmtId="0" fontId="40" fillId="0" borderId="1" xfId="0" applyFont="1" applyBorder="1" applyAlignment="1">
      <alignment horizontal="center" vertical="top" wrapText="1"/>
    </xf>
    <xf numFmtId="0" fontId="40" fillId="0" borderId="1" xfId="0" applyFont="1" applyBorder="1" applyAlignment="1">
      <alignment horizontal="center" vertical="top"/>
    </xf>
    <xf numFmtId="4" fontId="40" fillId="0" borderId="1" xfId="2" quotePrefix="1" applyNumberFormat="1" applyFont="1" applyFill="1" applyBorder="1" applyAlignment="1">
      <alignment horizontal="right" vertical="top" wrapText="1"/>
    </xf>
    <xf numFmtId="4" fontId="40" fillId="0" borderId="1" xfId="0" applyNumberFormat="1" applyFont="1" applyBorder="1" applyAlignment="1">
      <alignment horizontal="right" vertical="top" wrapText="1"/>
    </xf>
    <xf numFmtId="0" fontId="40" fillId="0" borderId="5" xfId="0" applyFont="1" applyBorder="1" applyAlignment="1">
      <alignment vertical="top" wrapText="1"/>
    </xf>
    <xf numFmtId="0" fontId="0" fillId="0" borderId="22" xfId="0" applyBorder="1" applyAlignment="1">
      <alignment vertical="top"/>
    </xf>
    <xf numFmtId="0" fontId="0" fillId="0" borderId="6" xfId="0" applyBorder="1" applyAlignment="1">
      <alignment vertical="top"/>
    </xf>
    <xf numFmtId="0" fontId="8" fillId="0" borderId="0" xfId="0" applyFont="1" applyAlignment="1">
      <alignment horizontal="left"/>
    </xf>
    <xf numFmtId="0" fontId="8" fillId="0" borderId="0" xfId="0" applyFont="1" applyAlignment="1">
      <alignment horizontal="left" vertical="center"/>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17" xfId="0" applyFont="1" applyBorder="1" applyAlignment="1">
      <alignment horizontal="center" vertical="center" wrapText="1"/>
    </xf>
    <xf numFmtId="0" fontId="46" fillId="0" borderId="1" xfId="0" applyFont="1" applyBorder="1" applyAlignment="1">
      <alignment horizontal="center" vertical="center" wrapText="1"/>
    </xf>
  </cellXfs>
  <cellStyles count="3">
    <cellStyle name="Hipersaitas" xfId="2" builtinId="8"/>
    <cellStyle name="Įprastas" xfId="0" builtinId="0"/>
    <cellStyle name="Įprastas 2" xfId="1" xr:uid="{00000000-0005-0000-0000-00000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Users/Leonas/Desktop/Plano%20II%20ketv.ataskaita/Users/User/AppData/Local/Temp/Rar$DI01.708/Sprendimai_2020-04-24/Taryba_2020-04-24/Taryba_2020-04-24/1_kl_Planas_2020-04-24/Plano%20I%20ketv_ataskaita/planas%20%20_2020-03_10.xlsx?7CD29BD4" TargetMode="External"/><Relationship Id="rId1" Type="http://schemas.openxmlformats.org/officeDocument/2006/relationships/externalLinkPath" Target="file:///\\7CD29BD4\planas%20%20_2020-03_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eonas/Desktop/Plano%20II%20ketv.ataskaita/Users/User/AppData/Local/Temp/Rar$DI01.708/Sprendimai_2020-04-24/Plano%20I%20ketv_ataskaita/planas%20%20_2020-03_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eonas/Desktop/Plano%20keitimo%20medziaga_2020-09-09/Plano%20projektas%202020-09-09.xlsx"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Users/Leonas/Desktop/Plano%20II%20ketv.ataskaita/Users/User/AppData/Local/Temp/Rar$DI01.708/Sprendimai_2020-04-24/Taryba_2020-04-24/Taryba_2020-04-24/1_kl_Planas_2020-04-24/Plano%20I%20ketv_ataskaita/Copy%20of%20Priemoniu%20planas%20%20_2020-03_10.xlsx?7CD29BD4" TargetMode="External"/><Relationship Id="rId1" Type="http://schemas.openxmlformats.org/officeDocument/2006/relationships/externalLinkPath" Target="file:///\\7CD29BD4\Copy%20of%20Priemoniu%20planas%20%20_2020-03_10.xlsx" TargetMode="External"/></Relationships>
</file>

<file path=xl/externalLinks/_rels/externalLink5.xml.rels><?xml version="1.0" encoding="UTF-8" standalone="yes"?>
<Relationships xmlns="http://schemas.openxmlformats.org/package/2006/relationships"><Relationship Id="rId2" Type="http://schemas.microsoft.com/office/2019/04/relationships/externalLinkLongPath" Target="/personal/romualda_zapolskiene_utenosregionas_lt/Documents/&#8222;Microsoft%20Teams&#8220;%20pokalbi&#371;%20failai/Darbalaukis/99-Planas%20paskutinis%2021-11-10%20ir%20sena%202020%20atask/Plano%20ataskaitai%20u&#382;%202021%202022-02/KS(T)-17%20Sprendimo%20priedas_Priemoni&#371;%20planas_2021-11-10%20%20ataskaitai%20bandym.xlsx?2268C027" TargetMode="External"/><Relationship Id="rId1" Type="http://schemas.openxmlformats.org/officeDocument/2006/relationships/externalLinkPath" Target="file:///\\2268C027\KS(T)-17%20Sprendimo%20priedas_Priemoni&#371;%20planas_2021-11-10%20%20ataskaitai%20bandy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s>
    <sheetDataSet>
      <sheetData sheetId="0" refreshError="1">
        <row r="13">
          <cell r="B13" t="str">
            <v>1.1.1.1.1</v>
          </cell>
          <cell r="C13" t="str">
            <v>R099905-342900-1101</v>
          </cell>
          <cell r="D13" t="str">
            <v>Anykščių miesto viešųjų erdvių sistemos pertvarkymas (I etapas)</v>
          </cell>
        </row>
        <row r="14">
          <cell r="B14" t="str">
            <v>1.1.1.1.2</v>
          </cell>
          <cell r="C14" t="str">
            <v>R099905-280000-1102</v>
          </cell>
          <cell r="D14" t="str">
            <v xml:space="preserve">Anykščių miesto viešųjų erdvių sistemos pertvarkymas (II etapas) </v>
          </cell>
        </row>
        <row r="15">
          <cell r="B15" t="str">
            <v>1.1.1.1.3</v>
          </cell>
          <cell r="C15" t="str">
            <v>R099905-320000-1103</v>
          </cell>
          <cell r="D15" t="str">
            <v xml:space="preserve">Bendruomeninės aktyvaus laisvalaikio infrastruktūros įrengimas Anykščių mieste  </v>
          </cell>
        </row>
        <row r="16">
          <cell r="B16" t="str">
            <v xml:space="preserve">1.1.1.1.4   </v>
          </cell>
          <cell r="C16" t="str">
            <v>R099905-302804-1104</v>
          </cell>
          <cell r="D16" t="str">
            <v xml:space="preserve">Anykščių miesto viešųjų erdvių sistemos pertvarkymas (III etapas) </v>
          </cell>
        </row>
        <row r="17">
          <cell r="B17" t="str">
            <v>1.1.1.1.5</v>
          </cell>
          <cell r="C17" t="str">
            <v>R099905-290000-1105</v>
          </cell>
          <cell r="D17" t="str">
            <v>Molėtų miesto Ąžuolų ir Kreivosios gatvių teritorijų išnaudojimas įrengiant universalią daugiafunkcinę aikštę</v>
          </cell>
        </row>
        <row r="18">
          <cell r="B18" t="str">
            <v>1.1.1.1.6</v>
          </cell>
          <cell r="C18" t="str">
            <v>R099905-302900-1106</v>
          </cell>
          <cell r="D18" t="str">
            <v>Molėtų miesto centrinės dalies kompleksinis sutvarkymas (II etapas)</v>
          </cell>
        </row>
        <row r="19">
          <cell r="B19" t="str">
            <v>1.1.1.1.7</v>
          </cell>
          <cell r="C19" t="str">
            <v>R099905-293400-1107</v>
          </cell>
          <cell r="D19" t="str">
            <v>Prekybos ir paslaugų pasažo įrengimas D. Bukonto gatvėje Zarasų mieste</v>
          </cell>
        </row>
        <row r="20">
          <cell r="B20" t="str">
            <v xml:space="preserve">1.1.1.1.8 </v>
          </cell>
          <cell r="C20" t="str">
            <v>R099905-290000-1108</v>
          </cell>
          <cell r="D20" t="str">
            <v xml:space="preserve">Zarasų miesto viešųjų erdvių kompleksinis sutvarkymas teritorijoje tarp Dariaus ir Girėno g. bei Šiaulių g. ir dviejuose daugiabučių kiemuose P. Širvio gatvėje </v>
          </cell>
        </row>
        <row r="21">
          <cell r="B21" t="str">
            <v>1.1.1.1.9</v>
          </cell>
          <cell r="C21" t="str">
            <v>R099905-290000-1119</v>
          </cell>
          <cell r="D21" t="str">
            <v xml:space="preserve">Molėtų miesto centrinės dalies kompleksinis sutvarkymas (I etapas) </v>
          </cell>
        </row>
        <row r="22">
          <cell r="B22" t="str">
            <v xml:space="preserve">1.1.1.1.10 </v>
          </cell>
          <cell r="C22" t="str">
            <v>R099905-282900-1110</v>
          </cell>
          <cell r="D22" t="str">
            <v xml:space="preserve">Viešųjų erdvių Zarasų miesto Didžiojoje saloje sutvarkymas </v>
          </cell>
        </row>
        <row r="23">
          <cell r="B23" t="str">
            <v xml:space="preserve">1.1.1.1.11 </v>
          </cell>
          <cell r="C23" t="str">
            <v>R099905-282900-1111</v>
          </cell>
          <cell r="D23" t="str">
            <v xml:space="preserve">Viešųjų erdvių prie Zarasaičio ežero sutvarkymas ir aktyvaus poilsio infrastruktūros įrengimas </v>
          </cell>
        </row>
        <row r="24">
          <cell r="B24" t="str">
            <v>1.1.1.1.12</v>
          </cell>
          <cell r="C24" t="str">
            <v>R099905-281900-1112</v>
          </cell>
          <cell r="D24" t="str">
            <v xml:space="preserve">Viešosios aktyvaus laisvalaikio infrastruktūros plėtra Molėtų mieste, II etapas </v>
          </cell>
        </row>
        <row r="25">
          <cell r="B25" t="str">
            <v>1.1.1.1.13</v>
          </cell>
          <cell r="C25" t="str">
            <v>R099905-302900-1113</v>
          </cell>
          <cell r="D25" t="str">
            <v xml:space="preserve">Molėtų miesto J. Janonio g. gyvenamojo kvartalo viešosios infrastruktūros sutvarkymas </v>
          </cell>
        </row>
        <row r="27">
          <cell r="B27" t="str">
            <v>1.1.1.2</v>
          </cell>
          <cell r="D27" t="str">
            <v>Priemonė: Pereinamojo laikotarpio tikslinių teritorijų vystymas</v>
          </cell>
        </row>
        <row r="28">
          <cell r="B28" t="str">
            <v>1.1.1.2.1</v>
          </cell>
          <cell r="C28" t="str">
            <v>R099903-300000-1115</v>
          </cell>
          <cell r="D28" t="str">
            <v xml:space="preserve">Daugiabučių namų kvartalų Ignalinos mieste kompleksinis sutvarkymas </v>
          </cell>
        </row>
        <row r="29">
          <cell r="B29" t="str">
            <v>1.1.1.2.2</v>
          </cell>
          <cell r="C29" t="str">
            <v>R099902-310000-1116</v>
          </cell>
          <cell r="D29" t="str">
            <v xml:space="preserve">Apleistų/avarinių pastatų nugriovimas ir teritorijos valymas, regeneruojant buvusį karinį miestelį </v>
          </cell>
        </row>
        <row r="30">
          <cell r="B30" t="str">
            <v>1.1.1.2.3</v>
          </cell>
          <cell r="C30" t="str">
            <v>R099902-300000-1117</v>
          </cell>
          <cell r="D30" t="str">
            <v xml:space="preserve">Dauniškio daugiabučių namų kvartalo teritorijos sutvarkymas </v>
          </cell>
        </row>
        <row r="31">
          <cell r="B31" t="str">
            <v xml:space="preserve">1.1.2 </v>
          </cell>
          <cell r="D31" t="str">
            <v>Uždavinys: Kompleksiškai atnaujinti 1-6 tūkst. gyventojų turinčių miestų (išskyrus savivaldybių centrus), miestelių ir kaimų bendruomeninę ir viešąją infrastruktūrą</v>
          </cell>
        </row>
        <row r="32">
          <cell r="B32" t="str">
            <v>1.1.2.1</v>
          </cell>
          <cell r="D32" t="str">
            <v>Priemonė: Kaimo gyvenamųjų vietovių atnaujinimas</v>
          </cell>
        </row>
        <row r="33">
          <cell r="B33" t="str">
            <v>1.1.2.1.1</v>
          </cell>
          <cell r="C33" t="str">
            <v xml:space="preserve"> R099908-293300-1118</v>
          </cell>
          <cell r="D33" t="str">
            <v>Didžiasalio kaimo viešųjų erdvių atnaujinimas ir pastato dalies patalpų pritaikymas bendruomenės poreikiams</v>
          </cell>
        </row>
        <row r="34">
          <cell r="B34" t="str">
            <v xml:space="preserve">1.1.3 </v>
          </cell>
          <cell r="D34" t="str">
            <v>Uždavinys: Kompleksiškai atnaujinti mažiau kaip 1 tūkst. gyventojų turinčių miestų, miestelių ir kaimų (iki 1 tūkst. gyv.) viešąją infrastruktūrą (taikant kaimo plėtros politikos priemones)</v>
          </cell>
        </row>
        <row r="35">
          <cell r="B35" t="str">
            <v xml:space="preserve">1.1.3.1 </v>
          </cell>
          <cell r="D35" t="str">
            <v>Priemonė (KPP veiklos sritis): Parama investicijoms į visų rūšių mažos apimties infrastruktūrą</v>
          </cell>
        </row>
        <row r="36">
          <cell r="B36" t="str">
            <v>1.1.3.2</v>
          </cell>
          <cell r="D36" t="str">
            <v>Priemonė (KPP veiklos sritis): Parama investicijoms į kaimo kultūros ir gamtos paveldą, kraštovaizdį</v>
          </cell>
        </row>
        <row r="37">
          <cell r="B37" t="str">
            <v xml:space="preserve">1.2 </v>
          </cell>
          <cell r="D37" t="str">
            <v>Tikslas: Modernios regiono transporto infrastruktūros ir darnaus judumo plėtojimas</v>
          </cell>
        </row>
        <row r="38">
          <cell r="B38" t="str">
            <v xml:space="preserve">1.2.1 </v>
          </cell>
          <cell r="D38" t="str">
            <v>Uždavinys: Kompleksiškai modernizuoti kelių transporto infrastruktūrą</v>
          </cell>
        </row>
        <row r="39">
          <cell r="B39" t="str">
            <v>1.2.1.1</v>
          </cell>
          <cell r="D39" t="str">
            <v>Priemonė:Vietinių kelių vystymas</v>
          </cell>
        </row>
        <row r="40">
          <cell r="B40" t="str">
            <v>1.2.1.1.1</v>
          </cell>
          <cell r="C40" t="str">
            <v>R095511-110000-1201</v>
          </cell>
          <cell r="D40" t="str">
            <v>Gatvės Ignalinos miesto rekreacinėje zonoje tarp Gavio ežero ir Turistų gatvės įrengimas</v>
          </cell>
        </row>
        <row r="41">
          <cell r="B41" t="str">
            <v xml:space="preserve">1.2.1.1.2 </v>
          </cell>
          <cell r="C41" t="str">
            <v>R095511-120000-1202</v>
          </cell>
          <cell r="D41" t="str">
            <v>Zarasų gatvės rekonstrukcija Zarasų mieste</v>
          </cell>
        </row>
        <row r="42">
          <cell r="B42" t="str">
            <v>1.2.1.1.3</v>
          </cell>
          <cell r="C42" t="str">
            <v>R095511-121100-1203</v>
          </cell>
          <cell r="D42" t="str">
            <v xml:space="preserve">Susisiekimo sąlygų pagerinimas tarp kuriamų Anykščių miesto traukos centrų bei patogus gyvenamosios aplinkos pasiekiamumo užtikrinimas. </v>
          </cell>
        </row>
        <row r="43">
          <cell r="B43" t="str">
            <v>1.2.1.1.4</v>
          </cell>
          <cell r="C43" t="str">
            <v>R095511-120000-1204</v>
          </cell>
          <cell r="D43" t="str">
            <v>Gyvenamosios aplinkos pasiekiamumo gerinimas Zarasų mieste rekonstruojant K. Donelaičio gatvę</v>
          </cell>
        </row>
        <row r="44">
          <cell r="B44" t="str">
            <v>1.2.1.1.5</v>
          </cell>
          <cell r="C44" t="str">
            <v>R095511-120000-1205</v>
          </cell>
          <cell r="D44" t="str">
            <v xml:space="preserve">Molėtų miesto Pastovio g., Siesarties g. ir S. Nėries g. rekonstrukcija </v>
          </cell>
        </row>
        <row r="45">
          <cell r="B45" t="str">
            <v>1.2.1.1.6</v>
          </cell>
          <cell r="C45" t="str">
            <v>R095511-120000-1206</v>
          </cell>
          <cell r="D45" t="str">
            <v xml:space="preserve">Aušros gatvės dalies nuo Gedimino ir Tauragnų gatvių sankryžos iki Žaliosios gatvės Utenoje rekonstrukcija. </v>
          </cell>
        </row>
        <row r="46">
          <cell r="B46" t="str">
            <v>1.2.1.1.7</v>
          </cell>
          <cell r="C46" t="str">
            <v>R095511-120000-1207</v>
          </cell>
          <cell r="D46" t="str">
            <v>Vietinės reikšmės kelio Visagino-Parko-Sedulinos al. kvartale rekonstravimas</v>
          </cell>
        </row>
        <row r="47">
          <cell r="B47" t="str">
            <v>1.2.1.1.8</v>
          </cell>
          <cell r="C47" t="str">
            <v>R095511-120000-1208</v>
          </cell>
          <cell r="D47" t="str">
            <v>Gyvenamosios aplinkos pasiekiamumo gerinimas Zarasų mieste rekonstruojant E. Pliaterytės gatvę</v>
          </cell>
        </row>
        <row r="48">
          <cell r="B48" t="str">
            <v>1.2.1.1.9</v>
          </cell>
          <cell r="C48" t="str">
            <v>R095511-120000-1220</v>
          </cell>
          <cell r="D48" t="str">
            <v>Eismo sąlygų pagerinimas ir gyvenamosios aplinkos pasiekiamumo užtikrinimas, rekonstruojant Žvejų gatvę Anykščių mieste</v>
          </cell>
        </row>
        <row r="51">
          <cell r="B51" t="str">
            <v>1.2.1.1.12</v>
          </cell>
          <cell r="C51" t="str">
            <v>R095511-120000-1223</v>
          </cell>
          <cell r="D51" t="str">
            <v>Saugaus eismo priemonių diegimas Molėtų rajono  Giedraičių miestelyje</v>
          </cell>
        </row>
        <row r="52">
          <cell r="B52" t="str">
            <v>1.2.1.1.14</v>
          </cell>
          <cell r="C52" t="str">
            <v>R095511-120000-1225</v>
          </cell>
          <cell r="D52" t="str">
            <v>Saugaus eismo priemonių diegimas Žemaitės gatvėje Zarasų mieste</v>
          </cell>
        </row>
        <row r="53">
          <cell r="B53" t="str">
            <v xml:space="preserve">1.2.2 </v>
          </cell>
          <cell r="D53" t="str">
            <v>Uždavinys: Plėtoti  aplinką tausojančią ir eismo saugą didinančią infrastruktūrą ir priemones bei darnų judumą</v>
          </cell>
        </row>
        <row r="54">
          <cell r="B54" t="str">
            <v>1.2.2.1</v>
          </cell>
          <cell r="D54" t="str">
            <v>Priemonė: Pėsčiųjų ir dviračių takų rekonstrukcija ir plėtra</v>
          </cell>
        </row>
        <row r="56">
          <cell r="B56" t="str">
            <v>1.2.2.1.3</v>
          </cell>
          <cell r="C56" t="str">
            <v>R095516-190000-1210</v>
          </cell>
          <cell r="D56" t="str">
            <v>Dviračių ir pėsčiųjų takų tinklo palei Ąžuolų g. iki mokyklų komplekso plėtra didinant atskirų Molėtų miesto teritorijų tarpusavio integraciją</v>
          </cell>
        </row>
        <row r="57">
          <cell r="B57" t="str">
            <v>1.2.2.1.4</v>
          </cell>
          <cell r="C57" t="str">
            <v>R095516-190000-1211</v>
          </cell>
          <cell r="D57" t="str">
            <v>Dviračių ir pėsčiųjų takų infrastruktūros Utenos mieste plėtra, siekiant pagerinti Pramonės rajono pasiekiamumą.</v>
          </cell>
        </row>
        <row r="58">
          <cell r="B58" t="str">
            <v xml:space="preserve">1.2.2.1.5 </v>
          </cell>
          <cell r="C58" t="str">
            <v>R095516-190000-1212</v>
          </cell>
          <cell r="D58" t="str">
            <v xml:space="preserve">Pėsčiųjų ir dviračių takų plėtra Griežto ežero pakrantėje nuo Vytauto gatvės iki Griežto gatvės </v>
          </cell>
        </row>
        <row r="59">
          <cell r="B59" t="str">
            <v>1.2.2.1.6</v>
          </cell>
          <cell r="C59" t="str">
            <v>R095516-190000-1213</v>
          </cell>
          <cell r="D59" t="str">
            <v xml:space="preserve">Pėsčiųjų takų tinklo plėtra Dusetose, Zarasų rajone </v>
          </cell>
        </row>
        <row r="60">
          <cell r="B60" t="str">
            <v>1.2.2.1.7</v>
          </cell>
          <cell r="C60" t="str">
            <v>R095516-190000-1214</v>
          </cell>
          <cell r="D60" t="str">
            <v>Susisiekimo sąlygų gerinimas Molėtų mieste įrengiant pėsčiųjų takus tarp Ąžuolų ir Melioratorių gatvių</v>
          </cell>
        </row>
        <row r="61">
          <cell r="B61" t="str">
            <v>1.2.2.2</v>
          </cell>
          <cell r="D61" t="str">
            <v>Priemonė: Darnaus judumo priemonių diegimas</v>
          </cell>
        </row>
        <row r="63">
          <cell r="B63" t="str">
            <v>1.2.2.2.2</v>
          </cell>
          <cell r="C63" t="str">
            <v>R095513-500000-1214</v>
          </cell>
          <cell r="D63" t="str">
            <v xml:space="preserve">Visagino miesto darnaus judumo plano parengimas </v>
          </cell>
        </row>
        <row r="64">
          <cell r="B64" t="str">
            <v>1.2.2.2.3</v>
          </cell>
          <cell r="C64" t="str">
            <v>R095514-190000-1215</v>
          </cell>
          <cell r="D64" t="str">
            <v>Darnaus judumo infrastruktūros įrengimas Visagino mieste</v>
          </cell>
        </row>
        <row r="65">
          <cell r="B65" t="str">
            <v>1.2.2.2.4</v>
          </cell>
          <cell r="C65" t="str">
            <v>R095513-500000-1216</v>
          </cell>
          <cell r="D65" t="str">
            <v>Darnaus judumo Utenos mieste plano rengimas</v>
          </cell>
        </row>
        <row r="67">
          <cell r="B67" t="str">
            <v>1.2.2.3</v>
          </cell>
          <cell r="D67" t="str">
            <v>Priemonė: Vietinio susisiekimo viešojo transporto priemonių parko atnaujinimas</v>
          </cell>
        </row>
        <row r="69">
          <cell r="B69" t="str">
            <v>1.2.2.3.3</v>
          </cell>
          <cell r="C69" t="str">
            <v>R095518-100000-1219</v>
          </cell>
          <cell r="D69" t="str">
            <v>Utenos rajono vietinio susisiekimo viešojo transporto priemonių parko atnaujinimas</v>
          </cell>
        </row>
        <row r="70">
          <cell r="B70" t="str">
            <v>2.</v>
          </cell>
          <cell r="D70" t="str">
            <v>Prioritetas: Integrali ekonomika</v>
          </cell>
        </row>
        <row r="71">
          <cell r="B71" t="str">
            <v xml:space="preserve">2.1 </v>
          </cell>
          <cell r="D71" t="str">
            <v>Tikslas: Turizmo infrastruktūros, kultūros ir gamtos paveldo plėtra</v>
          </cell>
        </row>
        <row r="72">
          <cell r="B72" t="str">
            <v xml:space="preserve">2.1.1 </v>
          </cell>
          <cell r="D72" t="str">
            <v>Uždavinys: Sutvarkyti ir aktualizuoti kultūros paveldo plėtrą</v>
          </cell>
        </row>
        <row r="73">
          <cell r="B73" t="str">
            <v>2.1.1.1</v>
          </cell>
          <cell r="D73" t="str">
            <v>Priemonė: Aktualizuoti savivaldybių kultūros paveldo objektus</v>
          </cell>
        </row>
        <row r="74">
          <cell r="B74" t="str">
            <v>2.1.1.1.1</v>
          </cell>
          <cell r="C74" t="str">
            <v>R093302-442942-2101</v>
          </cell>
          <cell r="D74" t="str">
            <v xml:space="preserve">Kompleksinis Okuličiūtės dvarelio Anykščiuose sutvarkymas ir pritaikymas kultūrinei, meninei veiklai </v>
          </cell>
        </row>
        <row r="75">
          <cell r="B75" t="str">
            <v xml:space="preserve">2.1.1.1.2 </v>
          </cell>
          <cell r="C75" t="str">
            <v>R093302-440000-2102</v>
          </cell>
          <cell r="D75" t="str">
            <v xml:space="preserve">Naujų kultūros paslaugų visuomenės kultūriniams poreikiams tenkinti sukūrimas Utenos meno mokykloje </v>
          </cell>
        </row>
        <row r="77">
          <cell r="B77" t="str">
            <v>2.1.1.1.4</v>
          </cell>
          <cell r="C77" t="str">
            <v>R093302-442942-2104</v>
          </cell>
          <cell r="D77" t="str">
            <v>Valstybės saugomo kultūros paveldo objekto – Antazavės dvaro aktualizavimas</v>
          </cell>
        </row>
        <row r="78">
          <cell r="B78" t="str">
            <v>2.1.2</v>
          </cell>
          <cell r="D78" t="str">
            <v>Uždavinys: Plėtoti turizmo išteklių ir paslaugų rinkodarą</v>
          </cell>
        </row>
        <row r="79">
          <cell r="B79" t="str">
            <v>2.1.2.1</v>
          </cell>
          <cell r="D79" t="str">
            <v>Priemonė: Savivaldybes jungiančių turizmo trasų ir turizmo maršrutų informacinės infrastruktūros plėtra</v>
          </cell>
        </row>
        <row r="81">
          <cell r="B81" t="str">
            <v xml:space="preserve">2.1.2.1.2 </v>
          </cell>
          <cell r="C81" t="str">
            <v>R098821-420000-2106</v>
          </cell>
          <cell r="D81" t="str">
            <v>Informacinės infrastruktūros plėtra Ignalinos, Molėtų ir Utenos rajonuose</v>
          </cell>
        </row>
        <row r="82">
          <cell r="B82" t="str">
            <v>2.1.2.1.3</v>
          </cell>
          <cell r="C82" t="str">
            <v>R098821-420000-2107</v>
          </cell>
          <cell r="D82" t="str">
            <v>Taktiliniai maketai turistui po atviru dangumi</v>
          </cell>
        </row>
        <row r="84">
          <cell r="B84" t="str">
            <v>2.2</v>
          </cell>
          <cell r="D84" t="str">
            <v>Tikslas; darnaus išteklių naudojimo skatinimas</v>
          </cell>
        </row>
        <row r="85">
          <cell r="B85" t="str">
            <v>2.2.1</v>
          </cell>
          <cell r="D85" t="str">
            <v>Uždavinys: Plėtoti tvarią šilumos energijos, vandens tiekimo, nuotekų šalinimo ir atliekų tvarkymo sistemą</v>
          </cell>
        </row>
        <row r="86">
          <cell r="B86" t="str">
            <v>2.2.1.1</v>
          </cell>
          <cell r="D86" t="str">
            <v>Priemonė: Geriamojo vandens tiekimo ir nuotekų tvarkymo sistemų renovavimas ir plėtra, įmonių valdymo tobulinimas</v>
          </cell>
        </row>
        <row r="87">
          <cell r="B87" t="str">
            <v>2.2.1.1.1</v>
          </cell>
          <cell r="C87" t="str">
            <v>R090014-060700-2201</v>
          </cell>
          <cell r="D87" t="str">
            <v xml:space="preserve">Vandens tiekimo ir nuotekų tvarkymo infrastruktūros plėtra Ignalinos rajone </v>
          </cell>
        </row>
        <row r="88">
          <cell r="B88" t="str">
            <v>2.2.1.1.2</v>
          </cell>
          <cell r="C88" t="str">
            <v>R090014-070000-2202</v>
          </cell>
          <cell r="D88" t="str">
            <v xml:space="preserve">Vandens tiekimo ir nuotekų tvarkymo infrastruktūros plėtra ir rekonstravimas Zarasų rajono savivaldybėje </v>
          </cell>
        </row>
        <row r="89">
          <cell r="B89" t="str">
            <v>2.2.1.1.3</v>
          </cell>
          <cell r="C89" t="str">
            <v>R090014-060000-2203</v>
          </cell>
          <cell r="D89" t="str">
            <v xml:space="preserve">Vandens tiekimo ir nuotekų tinklų rekonstravimas Visagine </v>
          </cell>
        </row>
        <row r="90">
          <cell r="B90" t="str">
            <v>2.2.1.1.4</v>
          </cell>
          <cell r="C90" t="str">
            <v>R090014-070600-2204</v>
          </cell>
          <cell r="D90" t="str">
            <v>Vandens tiekimo ir nuotekų tvarkymo infrastruktūros plėtra ir rekonstrukcija Anykščių r. sav. Kurklių miestelyje</v>
          </cell>
        </row>
        <row r="91">
          <cell r="B91" t="str">
            <v>2.2.1.1.5</v>
          </cell>
          <cell r="C91" t="str">
            <v>R090014-070600-2205</v>
          </cell>
          <cell r="D91" t="str">
            <v xml:space="preserve"> Vandens tiekimo ir nuotekų tvarkymo infrastruktūros plėtra ir rekonstrukcija Molėtų rajone </v>
          </cell>
        </row>
        <row r="92">
          <cell r="B92" t="str">
            <v>2.2.1.1.6</v>
          </cell>
          <cell r="C92" t="str">
            <v>R090014-075000-2206</v>
          </cell>
          <cell r="D92" t="str">
            <v>Vandens tiekimo ir nuotekų tvarkymo infrastruktūros plėtra Utenos rajone (Jasonių k.)</v>
          </cell>
        </row>
        <row r="93">
          <cell r="B93" t="str">
            <v>2.2.1.1.7</v>
          </cell>
          <cell r="C93" t="str">
            <v>R090014-060000-2225</v>
          </cell>
          <cell r="D93" t="str">
            <v>Vandens tiekimo ir nuotekų tvarkymo infrastruktūros rekonstrukcija ir inventorizacija Ignalinos rajone</v>
          </cell>
        </row>
        <row r="94">
          <cell r="B94" t="str">
            <v>2.2.1.1.8</v>
          </cell>
          <cell r="C94" t="str">
            <v>R090014-075000-2226</v>
          </cell>
          <cell r="D94" t="str">
            <v>Vandens tiekimo ir nuotekų tvarkymo infrastruktūros plėtra Utenos rajone (Jasonių k. II etapas)</v>
          </cell>
        </row>
        <row r="95">
          <cell r="B95" t="str">
            <v>2.2.1.1.9</v>
          </cell>
          <cell r="C95" t="str">
            <v>R090014-070000-2227</v>
          </cell>
          <cell r="D95" t="str">
            <v>Vandentiekio ir nuotekų tinklų Anykščių aglomeracijoje (sodų bendrija ,,Šaltupys" ir Keblonių k.) statybos darbai.</v>
          </cell>
        </row>
        <row r="96">
          <cell r="B96" t="str">
            <v>2.2.1.1.10</v>
          </cell>
          <cell r="C96" t="str">
            <v>R090014-070600-2228</v>
          </cell>
          <cell r="D96" t="str">
            <v>Vandens tiekimo ir nuotekų tvarkymo infrastruktūros plėtra ir rekonstravimas Zarasų rajono savivaldybėje (II etapas)</v>
          </cell>
        </row>
        <row r="97">
          <cell r="B97" t="str">
            <v>2.2.1.1.11</v>
          </cell>
          <cell r="C97" t="str">
            <v>R090014-070600-2229</v>
          </cell>
          <cell r="D97" t="str">
            <v>Vandens tiekimo ir nuotekų tvarkymo infrastruktūros plėtra ir rekonstrukcija Molėtų rajone (II etapas)</v>
          </cell>
        </row>
        <row r="98">
          <cell r="B98" t="str">
            <v>2.2.1.2</v>
          </cell>
          <cell r="D98" t="str">
            <v>Priemonė: Paviršinių nuotekų sistemų tvarkymas</v>
          </cell>
        </row>
        <row r="99">
          <cell r="B99" t="str">
            <v>2.2.1.2.1</v>
          </cell>
          <cell r="C99" t="str">
            <v>R090007-080000-2207</v>
          </cell>
          <cell r="D99" t="str">
            <v>Paviršinių nuotekų tinklų ir jiems priklausančios infrastruktūros rekonstrukcija ir plėtra Utenos mieste</v>
          </cell>
        </row>
        <row r="100">
          <cell r="B100" t="str">
            <v>2.2.1.2.2</v>
          </cell>
          <cell r="C100" t="str">
            <v>R090007-080000-2208</v>
          </cell>
          <cell r="D100" t="str">
            <v>Inžinerinių paviršinių nuotekų surinkimo ir šalinimo tinklų rekonstravimas Visagino g. atkarpoje nuo Parko iki Vilties g.</v>
          </cell>
        </row>
        <row r="101">
          <cell r="B101" t="str">
            <v>2.2.1.3</v>
          </cell>
          <cell r="D101" t="str">
            <v>Priemonė: Komunalinių atliekų tvarkymo infrastruktūros plėtra</v>
          </cell>
        </row>
        <row r="102">
          <cell r="B102" t="str">
            <v>2.2.1.3.1</v>
          </cell>
          <cell r="C102" t="str">
            <v>R090008-050000-2209</v>
          </cell>
          <cell r="D102" t="str">
            <v>Komunalinių atliekų tvarkymo infrastruktūros plėtra Visagino savivaldybėje</v>
          </cell>
        </row>
        <row r="103">
          <cell r="B103" t="str">
            <v>2.2.1.3.2</v>
          </cell>
          <cell r="C103" t="str">
            <v>R090008-050000-2210</v>
          </cell>
          <cell r="D103" t="str">
            <v>Konteinerinių aikštelių įrengimas ( rekonstrukcija) Ignalinos r. savivaldybėje ir atliekų surinkimo konteinerių konteinerinėms aikštelėms įsigijimas</v>
          </cell>
        </row>
        <row r="104">
          <cell r="B104" t="str">
            <v>2.2.1.3.3</v>
          </cell>
          <cell r="C104" t="str">
            <v>R090008-050000-2211</v>
          </cell>
          <cell r="D104" t="str">
            <v>Komunalinių atliekų tvarkymo infrastruktūros plėtra Anykščių rajono savivaldybėje</v>
          </cell>
        </row>
        <row r="105">
          <cell r="B105" t="str">
            <v>2.2.1.3.4</v>
          </cell>
          <cell r="C105" t="str">
            <v>R090008-050000-2212</v>
          </cell>
          <cell r="D105" t="str">
            <v>Molėtų rajono komunalinių atliekų tvarkymo infrastruktūros plėtra</v>
          </cell>
        </row>
        <row r="106">
          <cell r="B106" t="str">
            <v>2.2.1.3.5</v>
          </cell>
        </row>
        <row r="107">
          <cell r="B107" t="str">
            <v>2.2.1.3.6</v>
          </cell>
        </row>
        <row r="108">
          <cell r="B108" t="str">
            <v>2.2.2.</v>
          </cell>
          <cell r="D108" t="str">
            <v>Uždavinys: Gerinti regiono kraštovaizdžio tvarkymo ir apsaugos efektyvumą</v>
          </cell>
        </row>
        <row r="109">
          <cell r="B109" t="str">
            <v>2.2.2.1</v>
          </cell>
          <cell r="D109" t="str">
            <v>Priemonė: Kraštovaizdžio apsauga</v>
          </cell>
        </row>
        <row r="110">
          <cell r="B110" t="str">
            <v>2.2.2.1.1</v>
          </cell>
          <cell r="C110" t="str">
            <v>R090019-380000-2215</v>
          </cell>
          <cell r="D110" t="str">
            <v>Zarasų rajono savivaldybės bendrųjų planų koregavimas</v>
          </cell>
        </row>
        <row r="111">
          <cell r="B111" t="str">
            <v>2.2.2.1.2</v>
          </cell>
          <cell r="C111" t="str">
            <v>R090019-380000-2216</v>
          </cell>
          <cell r="D111" t="str">
            <v>Bešeimininkių apleistų, kraštovaizdį darkančių statinių likvidavimas Molėtų rajono savivaldybėje</v>
          </cell>
        </row>
        <row r="112">
          <cell r="B112" t="str">
            <v>2.2.2.1.3</v>
          </cell>
          <cell r="C112" t="str">
            <v>R090019-380000-2217</v>
          </cell>
          <cell r="D112" t="str">
            <v>Kraštovaizdžio formavimas ir ekologinės būklės gerinimas Zarasų rajone</v>
          </cell>
        </row>
        <row r="113">
          <cell r="B113" t="str">
            <v>2.2.2.1.4</v>
          </cell>
          <cell r="C113" t="str">
            <v>R090019-380000-2218</v>
          </cell>
          <cell r="D113" t="str">
            <v>Želdynų teritorijos formavimas ir kraštovaizdžio būklės gerinimas Utenos mieste</v>
          </cell>
        </row>
        <row r="114">
          <cell r="B114" t="str">
            <v>2.2.2.1.5</v>
          </cell>
          <cell r="C114" t="str">
            <v>R090019-380000-2219</v>
          </cell>
          <cell r="D114" t="str">
            <v>,,Anykščių rajono kraštovaizdžio estetinio potencialo didinimas likviduojant bešeimininkius  kraštovaizdį darkančius statinius“</v>
          </cell>
        </row>
        <row r="115">
          <cell r="B115" t="str">
            <v>2.2.2.1.6</v>
          </cell>
          <cell r="C115" t="str">
            <v>R090019-380000-2220</v>
          </cell>
          <cell r="D115" t="str">
            <v>Kraštovaizdžio formavimas ir ekologinės būklės gerinimas Anykščių rajono savivaldybėje</v>
          </cell>
        </row>
        <row r="116">
          <cell r="B116" t="str">
            <v>2.2.2.1.7</v>
          </cell>
          <cell r="C116" t="str">
            <v>R090019-380000-2221</v>
          </cell>
          <cell r="D116" t="str">
            <v>Visagino miesto kraštovaizdžio formavimas, ekologinės būklės gerinimas ir želdynų tvarkymas (kūrimas) gamtinio karkaso teritorijose</v>
          </cell>
        </row>
        <row r="117">
          <cell r="B117" t="str">
            <v>2.2.2.1.8</v>
          </cell>
          <cell r="C117" t="str">
            <v>R090019-380000-2222</v>
          </cell>
          <cell r="D117" t="str">
            <v>Utenos rajono kraštovaizdžio estetinio potencialo didinimas likviduojant bešeimininkius apleistus, kraštovaizdį darkančius statinius</v>
          </cell>
        </row>
        <row r="118">
          <cell r="B118" t="str">
            <v>2.2.2.1.9</v>
          </cell>
          <cell r="C118" t="str">
            <v>R090019-380000-2223</v>
          </cell>
          <cell r="D118" t="str">
            <v xml:space="preserve">Kraštovaizdžio planavimas, tvarkymas ir būklės gerinimas Molėtų rajone </v>
          </cell>
        </row>
        <row r="119">
          <cell r="B119" t="str">
            <v>2.2.2.1.10</v>
          </cell>
          <cell r="C119" t="str">
            <v>R090019-380000-2224</v>
          </cell>
          <cell r="D119" t="str">
            <v>Kraštovaizdžio formavimas, pažeistų žemių tvarkymas Ignalinos rajone ir bendrųjų planų tikslinimas</v>
          </cell>
        </row>
        <row r="120">
          <cell r="B120" t="str">
            <v>2.2.2.1.11</v>
          </cell>
          <cell r="C120" t="str">
            <v>R090019-380000-2225</v>
          </cell>
        </row>
        <row r="121">
          <cell r="B121" t="str">
            <v>2.2.2.1.12</v>
          </cell>
          <cell r="C121" t="str">
            <v>R090019-380000-2226</v>
          </cell>
          <cell r="D121" t="str">
            <v>Bešeimininkių apleistų pastatų likvidavimas Zarasų rajone</v>
          </cell>
        </row>
        <row r="122">
          <cell r="B122" t="str">
            <v xml:space="preserve">2.3 </v>
          </cell>
          <cell r="D122" t="str">
            <v>Tikslas: Verslo ir investicijų skatinimas bei pramonės potencialo skatinimas</v>
          </cell>
        </row>
        <row r="123">
          <cell r="B123" t="str">
            <v>2.3.1</v>
          </cell>
          <cell r="D123" t="str">
            <v>Uždavinys: Sukurti infrastruktūrą ir palankią aplinką vidaus ir užsienio investuotojams</v>
          </cell>
        </row>
        <row r="124">
          <cell r="B124" t="str">
            <v>2.3.1.1</v>
          </cell>
          <cell r="D124" t="str">
            <v>Priemonė: Sukurti ir (arba) išplėtoti pramoninių parkų infrastruktūrą ir taip sudaryti sąlygas pritraukti tiesioginių užsienio investicijų sumanios specializacijos srityse (valstybinė SMART PARK LT)</v>
          </cell>
        </row>
        <row r="125">
          <cell r="B125" t="str">
            <v>2.3.1.1.1</v>
          </cell>
          <cell r="C125" t="str">
            <v>R098830-360000-2301</v>
          </cell>
          <cell r="D125" t="str">
            <v>Investicijos į Visagine kuriamo pramoninio parko (SMART PARK) inžinerinius tinklus ir susisiekimo komunikacijas bei pramoninio parko rinkodarą</v>
          </cell>
        </row>
        <row r="126">
          <cell r="B126" t="str">
            <v>2.3.2</v>
          </cell>
          <cell r="D126" t="str">
            <v>Uždavinys: Skatinti bendruomeninį-socialinį verslą</v>
          </cell>
        </row>
        <row r="127">
          <cell r="B127" t="str">
            <v>2.3.2.1</v>
          </cell>
          <cell r="D127" t="str">
            <v>Priemonė: konkursinė, VVG strategijų įgyvendinimas</v>
          </cell>
        </row>
        <row r="128">
          <cell r="B128" t="str">
            <v>2.3.3</v>
          </cell>
          <cell r="D128" t="str">
            <v>Uždavinys:  Didinti regiono konkurencingumą skatinant tarpregioninį bendradarbiavimą ir partnerystę</v>
          </cell>
        </row>
        <row r="129">
          <cell r="B129" t="str">
            <v>2.3.3.1</v>
          </cell>
          <cell r="D129" t="str">
            <v>Priemonė: Skatinti užimtumą regione</v>
          </cell>
        </row>
        <row r="130">
          <cell r="B130" t="str">
            <v>2.3.3.1.1</v>
          </cell>
          <cell r="C130" t="str">
            <v>R09B000-510000-2302</v>
          </cell>
          <cell r="D130" t="str">
            <v>Pasaulinio medicininių produktų gamintojo plėtros projektas                         (URPT 2018-06-07 sprendimas Nr.51/7S-31)</v>
          </cell>
        </row>
        <row r="131">
          <cell r="B131" t="str">
            <v>3.</v>
          </cell>
          <cell r="D131" t="str">
            <v>Prioritetas: Gyvenimo kokybės gerinimas</v>
          </cell>
        </row>
        <row r="132">
          <cell r="B132" t="str">
            <v xml:space="preserve">3.1 </v>
          </cell>
          <cell r="D132" t="str">
            <v>Tikslas: Mokymosi visą gyvenimą ir kūrybiškumo skatinimas</v>
          </cell>
        </row>
        <row r="133">
          <cell r="B133" t="str">
            <v>3.1.1</v>
          </cell>
          <cell r="D133" t="str">
            <v>Uždavinys: Gerinti švietimo kokybę, modernizuojant švietimo infrastruktūrą</v>
          </cell>
        </row>
        <row r="134">
          <cell r="B134" t="str">
            <v>3.1.1.1</v>
          </cell>
          <cell r="D134" t="str">
            <v>Priemonė: Ikimokyklinio ir priešmokyklinio ugdymo prieinamumo didinimas</v>
          </cell>
        </row>
        <row r="136">
          <cell r="B136" t="str">
            <v>3.1.1.1.2</v>
          </cell>
          <cell r="C136" t="str">
            <v>R097705-230000-3102</v>
          </cell>
        </row>
        <row r="137">
          <cell r="B137" t="str">
            <v>3.1.1.1.3</v>
          </cell>
          <cell r="C137" t="str">
            <v>R097705-230000-3103</v>
          </cell>
        </row>
        <row r="138">
          <cell r="B138" t="str">
            <v>3.1.1.2</v>
          </cell>
        </row>
        <row r="139">
          <cell r="B139" t="str">
            <v>3.1.1.2.1</v>
          </cell>
          <cell r="C139" t="str">
            <v>R097724-220000-3103</v>
          </cell>
        </row>
        <row r="140">
          <cell r="B140" t="str">
            <v>3.1.1.2.2</v>
          </cell>
          <cell r="C140" t="str">
            <v>R097724-220000-3104</v>
          </cell>
        </row>
        <row r="141">
          <cell r="B141" t="str">
            <v>3.1.1.2.3</v>
          </cell>
          <cell r="C141" t="str">
            <v>R097724-220000-3105</v>
          </cell>
        </row>
        <row r="142">
          <cell r="B142" t="str">
            <v>3.1.2</v>
          </cell>
        </row>
        <row r="143">
          <cell r="B143" t="str">
            <v>3.1.2.1</v>
          </cell>
        </row>
        <row r="144">
          <cell r="B144" t="str">
            <v>3.1.2.1.1</v>
          </cell>
          <cell r="C144" t="str">
            <v>R097725-240000-3106</v>
          </cell>
        </row>
        <row r="145">
          <cell r="B145" t="str">
            <v xml:space="preserve">3.1.2.1.2 </v>
          </cell>
          <cell r="C145" t="str">
            <v>R097725-243200-3107</v>
          </cell>
        </row>
        <row r="146">
          <cell r="B146" t="str">
            <v xml:space="preserve">3.2 </v>
          </cell>
        </row>
        <row r="147">
          <cell r="B147" t="str">
            <v>3.2.1</v>
          </cell>
        </row>
        <row r="148">
          <cell r="B148" t="str">
            <v>3.2.1.1</v>
          </cell>
        </row>
        <row r="149">
          <cell r="B149" t="str">
            <v>3.2.1.1.1</v>
          </cell>
          <cell r="C149" t="str">
            <v>R096609-270000-3236</v>
          </cell>
        </row>
        <row r="150">
          <cell r="B150" t="str">
            <v>3.2.1.1.2</v>
          </cell>
          <cell r="C150" t="str">
            <v>R096609-270000-3237</v>
          </cell>
        </row>
        <row r="151">
          <cell r="B151" t="str">
            <v>3.2.1.1.3</v>
          </cell>
          <cell r="C151" t="str">
            <v>R096609-270000-3238</v>
          </cell>
        </row>
        <row r="152">
          <cell r="B152" t="str">
            <v>3.2.1.1.4</v>
          </cell>
          <cell r="C152" t="str">
            <v>R096609-270000-3239</v>
          </cell>
        </row>
        <row r="153">
          <cell r="B153" t="str">
            <v>3.2.1.1.5</v>
          </cell>
          <cell r="C153" t="str">
            <v>R096609-270000-3240</v>
          </cell>
        </row>
        <row r="154">
          <cell r="B154" t="str">
            <v>3.2.1.1.6</v>
          </cell>
          <cell r="C154" t="str">
            <v>R096609-270000-3241</v>
          </cell>
        </row>
        <row r="155">
          <cell r="B155" t="str">
            <v>3.2.1.1.7</v>
          </cell>
          <cell r="C155" t="str">
            <v>R096609-270000-3242</v>
          </cell>
        </row>
        <row r="156">
          <cell r="B156" t="str">
            <v>3.2.1.1.8</v>
          </cell>
          <cell r="C156" t="str">
            <v>R096609-270000-3243</v>
          </cell>
        </row>
        <row r="157">
          <cell r="B157" t="str">
            <v>3.2.1.1.9</v>
          </cell>
          <cell r="C157" t="str">
            <v>R096609-270000-3244</v>
          </cell>
        </row>
        <row r="158">
          <cell r="B158" t="str">
            <v>3.2.1.2</v>
          </cell>
        </row>
        <row r="159">
          <cell r="B159" t="str">
            <v>3.2.1.2.1</v>
          </cell>
          <cell r="C159" t="str">
            <v>R096615-470000-3201</v>
          </cell>
        </row>
        <row r="160">
          <cell r="B160" t="str">
            <v>3.2.1.2.2</v>
          </cell>
          <cell r="C160" t="str">
            <v>R096615-470000-3202</v>
          </cell>
        </row>
        <row r="161">
          <cell r="B161" t="str">
            <v>3.2.1.2.3</v>
          </cell>
          <cell r="C161" t="str">
            <v>R096615-470000-3203</v>
          </cell>
        </row>
        <row r="162">
          <cell r="B162" t="str">
            <v>3.2.1.2.4</v>
          </cell>
          <cell r="C162" t="str">
            <v>R096615-470000-3204</v>
          </cell>
        </row>
        <row r="163">
          <cell r="B163" t="str">
            <v>3.2.1.2.5</v>
          </cell>
          <cell r="C163" t="str">
            <v>R096615-470000-3205</v>
          </cell>
        </row>
        <row r="164">
          <cell r="B164" t="str">
            <v>3.2.1.2.6</v>
          </cell>
          <cell r="C164" t="str">
            <v>R096615-470000-3206</v>
          </cell>
        </row>
        <row r="165">
          <cell r="B165" t="str">
            <v>3.2.2</v>
          </cell>
        </row>
        <row r="166">
          <cell r="B166" t="str">
            <v>3.2.2.1</v>
          </cell>
        </row>
        <row r="167">
          <cell r="B167" t="str">
            <v>3.2.2.1.1.</v>
          </cell>
          <cell r="C167" t="str">
            <v>R096630-470000-3207</v>
          </cell>
        </row>
        <row r="168">
          <cell r="B168" t="str">
            <v>3.2.2.1.2.</v>
          </cell>
          <cell r="C168" t="str">
            <v>R096630-470000-3208</v>
          </cell>
        </row>
        <row r="169">
          <cell r="B169" t="str">
            <v>3.2.2.1.3.</v>
          </cell>
          <cell r="C169" t="str">
            <v>R096630-470000-3209</v>
          </cell>
        </row>
        <row r="170">
          <cell r="B170" t="str">
            <v>3.2.2.1.4.</v>
          </cell>
          <cell r="C170" t="str">
            <v>R096630-470000-3210</v>
          </cell>
        </row>
        <row r="171">
          <cell r="B171" t="str">
            <v>3.2.2.1.5.</v>
          </cell>
          <cell r="C171" t="str">
            <v>R096630-470000-32011</v>
          </cell>
        </row>
        <row r="172">
          <cell r="B172" t="str">
            <v>3.2.2.1.6.</v>
          </cell>
          <cell r="C172" t="str">
            <v>R096630-470000-3212</v>
          </cell>
        </row>
        <row r="173">
          <cell r="B173" t="str">
            <v>3.2.2.1.7.</v>
          </cell>
          <cell r="C173" t="str">
            <v>R096630-470000-3236</v>
          </cell>
        </row>
        <row r="174">
          <cell r="B174" t="str">
            <v>3.2.3</v>
          </cell>
        </row>
        <row r="175">
          <cell r="B175" t="str">
            <v>3.2.3.1</v>
          </cell>
        </row>
        <row r="177">
          <cell r="B177" t="str">
            <v>3.2.3.1.2</v>
          </cell>
          <cell r="C177" t="str">
            <v>R094407-270000-3214</v>
          </cell>
        </row>
        <row r="178">
          <cell r="B178" t="str">
            <v>3.2.3.1.3</v>
          </cell>
          <cell r="C178" t="str">
            <v>R094407-270000-3215</v>
          </cell>
        </row>
        <row r="179">
          <cell r="B179" t="str">
            <v>3.2.3.1.4</v>
          </cell>
          <cell r="C179" t="str">
            <v>R094407-270000-3216</v>
          </cell>
        </row>
        <row r="180">
          <cell r="B180" t="str">
            <v>3.2.3.2</v>
          </cell>
        </row>
        <row r="181">
          <cell r="B181" t="str">
            <v>3.2.3.2.1</v>
          </cell>
          <cell r="C181" t="str">
            <v>R094408-252600-3217</v>
          </cell>
        </row>
        <row r="182">
          <cell r="B182" t="str">
            <v>3.2.3.2.2</v>
          </cell>
          <cell r="C182" t="str">
            <v>R094408-250000-3218</v>
          </cell>
        </row>
        <row r="183">
          <cell r="B183" t="str">
            <v>3.2.3.2.3</v>
          </cell>
          <cell r="C183" t="str">
            <v>R094408-250000-3219</v>
          </cell>
        </row>
        <row r="184">
          <cell r="B184" t="str">
            <v>3.2.3.2.4</v>
          </cell>
          <cell r="C184" t="str">
            <v>R094408-262500-3220</v>
          </cell>
        </row>
        <row r="185">
          <cell r="B185" t="str">
            <v>3.2.3.2.5</v>
          </cell>
          <cell r="C185" t="str">
            <v>R094408-260000-3221</v>
          </cell>
        </row>
        <row r="186">
          <cell r="B186" t="str">
            <v>3.2.3.2.6</v>
          </cell>
          <cell r="C186" t="str">
            <v>R094408-260000-3222</v>
          </cell>
        </row>
        <row r="187">
          <cell r="B187" t="str">
            <v>3.2.4</v>
          </cell>
        </row>
        <row r="188">
          <cell r="B188" t="str">
            <v>3.2.4.1</v>
          </cell>
        </row>
        <row r="189">
          <cell r="B189" t="str">
            <v>3.2.4.1.1</v>
          </cell>
          <cell r="C189" t="str">
            <v>R093305-330000-3223</v>
          </cell>
        </row>
        <row r="190">
          <cell r="B190" t="str">
            <v>3.2.4.1.2</v>
          </cell>
          <cell r="C190" t="str">
            <v>R093305-334300-3224</v>
          </cell>
        </row>
        <row r="191">
          <cell r="B191" t="str">
            <v>3.2.4.1.3</v>
          </cell>
          <cell r="C191" t="str">
            <v>R093305-330000-3225</v>
          </cell>
        </row>
        <row r="192">
          <cell r="B192" t="str">
            <v>3.2.4.1.4</v>
          </cell>
          <cell r="C192" t="str">
            <v>R093305-330000-3226</v>
          </cell>
        </row>
        <row r="193">
          <cell r="B193" t="str">
            <v>3.2.4.1.5</v>
          </cell>
          <cell r="C193" t="str">
            <v>R093305-330000-3227</v>
          </cell>
        </row>
        <row r="194">
          <cell r="B194" t="str">
            <v>3.2.4.1.6</v>
          </cell>
          <cell r="C194" t="str">
            <v>R093305-330000-3228</v>
          </cell>
        </row>
        <row r="195">
          <cell r="B195" t="str">
            <v>3.2.5</v>
          </cell>
        </row>
        <row r="196">
          <cell r="B196" t="str">
            <v>3.2.5.1</v>
          </cell>
        </row>
        <row r="197">
          <cell r="B197" t="str">
            <v>3.2.5.1.1</v>
          </cell>
          <cell r="C197" t="str">
            <v>R099920-490000-3229</v>
          </cell>
        </row>
        <row r="198">
          <cell r="B198" t="str">
            <v>3.2.5.1.2</v>
          </cell>
          <cell r="C198" t="str">
            <v>R099920-490000-3230</v>
          </cell>
        </row>
        <row r="199">
          <cell r="B199" t="str">
            <v xml:space="preserve"> 3.2.5.1.3</v>
          </cell>
          <cell r="C199" t="str">
            <v>R099920-490000-3231</v>
          </cell>
        </row>
        <row r="200">
          <cell r="B200" t="str">
            <v>3.2.5.1.4</v>
          </cell>
          <cell r="C200" t="str">
            <v>R099920-490000-3232</v>
          </cell>
        </row>
        <row r="201">
          <cell r="B201" t="str">
            <v xml:space="preserve"> 3.2.5.1.5</v>
          </cell>
          <cell r="C201" t="str">
            <v>R099920-490000-3233</v>
          </cell>
        </row>
        <row r="202">
          <cell r="B202" t="str">
            <v xml:space="preserve"> 3.2.5.1.6</v>
          </cell>
          <cell r="C202" t="str">
            <v>R099920-490000-3234</v>
          </cell>
        </row>
        <row r="203">
          <cell r="B203" t="str">
            <v>3.2.5.1.8</v>
          </cell>
          <cell r="C203" t="str">
            <v>R099920-490000-3236</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s>
    <sheetDataSet>
      <sheetData sheetId="0" refreshError="1">
        <row r="13">
          <cell r="B13" t="str">
            <v>1.1.1.1.1</v>
          </cell>
        </row>
        <row r="26">
          <cell r="B26" t="str">
            <v xml:space="preserve">1.1.1.1.14 </v>
          </cell>
          <cell r="C26" t="str">
            <v>R099905-243200-1114</v>
          </cell>
          <cell r="D26" t="str">
            <v xml:space="preserve">Zarasų Pauliaus Širvio progimnazijos sporto aikštyno įrengimas </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 val="4_priedo_1"/>
      <sheetName val="SFMIS_1"/>
      <sheetName val="4_priedo_2"/>
      <sheetName val="5_priedo_1"/>
      <sheetName val="5_priedo_2"/>
    </sheetNames>
    <sheetDataSet>
      <sheetData sheetId="0">
        <row r="111">
          <cell r="C111" t="str">
            <v>R090008-050000-2213</v>
          </cell>
          <cell r="E111" t="str">
            <v>Zarasų rajono savivaldybės administracija, partneris – UAB Utenos regiono atliekų tvarkymo centras</v>
          </cell>
        </row>
        <row r="112">
          <cell r="C112" t="str">
            <v>R090008-050000-2214</v>
          </cell>
          <cell r="D112" t="str">
            <v>Komunalinių atliekų tvarkymo infrastruktūros plėtra Utenos rajone</v>
          </cell>
        </row>
      </sheetData>
      <sheetData sheetId="1"/>
      <sheetData sheetId="2"/>
      <sheetData sheetId="3"/>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s>
    <sheetDataSet>
      <sheetData sheetId="0" refreshError="1">
        <row r="13">
          <cell r="B13" t="str">
            <v>1.1.1.1.1</v>
          </cell>
          <cell r="C13" t="str">
            <v>R099905-342900-1101</v>
          </cell>
          <cell r="D13" t="str">
            <v>Anykščių miesto viešųjų erdvių sistemos pertvarkymas (I etapas)</v>
          </cell>
        </row>
        <row r="14">
          <cell r="B14" t="str">
            <v>1.1.1.1.2</v>
          </cell>
          <cell r="C14" t="str">
            <v>R099905-280000-1102</v>
          </cell>
          <cell r="D14" t="str">
            <v xml:space="preserve">Anykščių miesto viešųjų erdvių sistemos pertvarkymas (II etapas) </v>
          </cell>
        </row>
        <row r="15">
          <cell r="B15" t="str">
            <v>1.1.1.1.3</v>
          </cell>
          <cell r="C15" t="str">
            <v>R099905-320000-1103</v>
          </cell>
          <cell r="D15" t="str">
            <v xml:space="preserve">Bendruomeninės aktyvaus laisvalaikio infrastruktūros įrengimas Anykščių mieste  </v>
          </cell>
        </row>
        <row r="16">
          <cell r="B16" t="str">
            <v xml:space="preserve">1.1.1.1.4   </v>
          </cell>
          <cell r="C16" t="str">
            <v>R099905-302804-1104</v>
          </cell>
          <cell r="D16" t="str">
            <v xml:space="preserve">Anykščių miesto viešųjų erdvių sistemos pertvarkymas (III etapas) </v>
          </cell>
        </row>
        <row r="17">
          <cell r="B17" t="str">
            <v>1.1.1.1.5</v>
          </cell>
          <cell r="C17" t="str">
            <v>R099905-290000-1105</v>
          </cell>
          <cell r="D17" t="str">
            <v>Molėtų miesto Ąžuolų ir Kreivosios gatvių teritorijų išnaudojimas įrengiant universalią daugiafunkcinę aikštę</v>
          </cell>
        </row>
        <row r="18">
          <cell r="B18" t="str">
            <v>1.1.1.1.6</v>
          </cell>
          <cell r="C18" t="str">
            <v>R099905-302900-1106</v>
          </cell>
          <cell r="D18" t="str">
            <v>Molėtų miesto centrinės dalies kompleksinis sutvarkymas (II etapas)</v>
          </cell>
        </row>
        <row r="19">
          <cell r="B19" t="str">
            <v>1.1.1.1.7</v>
          </cell>
          <cell r="C19" t="str">
            <v>R099905-293400-1107</v>
          </cell>
          <cell r="D19" t="str">
            <v>Prekybos ir paslaugų pasažo įrengimas D. Bukonto gatvėje Zarasų mieste</v>
          </cell>
        </row>
        <row r="20">
          <cell r="B20" t="str">
            <v xml:space="preserve">1.1.1.1.8 </v>
          </cell>
          <cell r="C20" t="str">
            <v>R099905-290000-1108</v>
          </cell>
          <cell r="D20" t="str">
            <v xml:space="preserve">Zarasų miesto viešųjų erdvių kompleksinis sutvarkymas teritorijoje tarp Dariaus ir Girėno g. bei Šiaulių g. ir dviejuose daugiabučių kiemuose P. Širvio gatvėje </v>
          </cell>
        </row>
        <row r="21">
          <cell r="B21" t="str">
            <v>1.1.1.1.9</v>
          </cell>
          <cell r="C21" t="str">
            <v>R099905-290000-1119</v>
          </cell>
          <cell r="D21" t="str">
            <v xml:space="preserve">Molėtų miesto centrinės dalies kompleksinis sutvarkymas (I etapas) </v>
          </cell>
        </row>
        <row r="22">
          <cell r="B22" t="str">
            <v xml:space="preserve">1.1.1.1.10 </v>
          </cell>
          <cell r="C22" t="str">
            <v>R099905-282900-1110</v>
          </cell>
          <cell r="D22" t="str">
            <v xml:space="preserve">Viešųjų erdvių Zarasų miesto Didžiojoje saloje sutvarkymas </v>
          </cell>
        </row>
        <row r="23">
          <cell r="B23" t="str">
            <v xml:space="preserve">1.1.1.1.11 </v>
          </cell>
          <cell r="C23" t="str">
            <v>R099905-282900-1111</v>
          </cell>
          <cell r="D23" t="str">
            <v xml:space="preserve">Viešųjų erdvių prie Zarasaičio ežero sutvarkymas ir aktyvaus poilsio infrastruktūros įrengimas </v>
          </cell>
        </row>
        <row r="24">
          <cell r="B24" t="str">
            <v>1.1.1.1.12</v>
          </cell>
          <cell r="C24" t="str">
            <v>R099905-281900-1112</v>
          </cell>
          <cell r="D24" t="str">
            <v xml:space="preserve">Viešosios aktyvaus laisvalaikio infrastruktūros plėtra Molėtų mieste, II etapas </v>
          </cell>
        </row>
        <row r="25">
          <cell r="B25" t="str">
            <v>1.1.1.1.13</v>
          </cell>
          <cell r="C25" t="str">
            <v>R099905-302900-1113</v>
          </cell>
          <cell r="D25" t="str">
            <v xml:space="preserve">Molėtų miesto J. Janonio g. gyvenamojo kvartalo viešosios infrastruktūros sutvarkymas </v>
          </cell>
        </row>
        <row r="26">
          <cell r="B26" t="str">
            <v xml:space="preserve">1.1.1.1.14 </v>
          </cell>
          <cell r="C26" t="str">
            <v>R099905-243200-1114</v>
          </cell>
          <cell r="D26" t="str">
            <v xml:space="preserve">Zarasų Pauliaus Širvio progimnazijos sporto aikštyno įrengimas </v>
          </cell>
        </row>
        <row r="27">
          <cell r="B27" t="str">
            <v>1.1.1.2</v>
          </cell>
          <cell r="D27" t="str">
            <v>Priemonė: Pereinamojo laikotarpio tikslinių teritorijų vystymas</v>
          </cell>
        </row>
        <row r="28">
          <cell r="B28" t="str">
            <v>1.1.1.2.1</v>
          </cell>
          <cell r="C28" t="str">
            <v>R099903-300000-1115</v>
          </cell>
          <cell r="D28" t="str">
            <v xml:space="preserve">Daugiabučių namų kvartalų Ignalinos mieste kompleksinis sutvarkymas </v>
          </cell>
        </row>
        <row r="29">
          <cell r="B29" t="str">
            <v>1.1.1.2.2</v>
          </cell>
          <cell r="C29" t="str">
            <v>R099902-310000-1116</v>
          </cell>
          <cell r="D29" t="str">
            <v xml:space="preserve">Apleistų/avarinių pastatų nugriovimas ir teritorijos valymas, regeneruojant buvusį karinį miestelį </v>
          </cell>
        </row>
        <row r="30">
          <cell r="B30" t="str">
            <v>1.1.1.2.3</v>
          </cell>
          <cell r="C30" t="str">
            <v>R099902-300000-1117</v>
          </cell>
          <cell r="D30" t="str">
            <v xml:space="preserve">Dauniškio daugiabučių namų kvartalo teritorijos sutvarkymas </v>
          </cell>
        </row>
        <row r="31">
          <cell r="B31" t="str">
            <v xml:space="preserve">1.1.2 </v>
          </cell>
          <cell r="D31" t="str">
            <v>Uždavinys: Kompleksiškai atnaujinti 1-6 tūkst. gyventojų turinčių miestų (išskyrus savivaldybių centrus), miestelių ir kaimų bendruomeninę ir viešąją infrastruktūrą</v>
          </cell>
        </row>
        <row r="32">
          <cell r="B32" t="str">
            <v>1.1.2.1</v>
          </cell>
          <cell r="D32" t="str">
            <v>Priemonė: Kaimo gyvenamųjų vietovių atnaujinimas</v>
          </cell>
        </row>
        <row r="33">
          <cell r="B33" t="str">
            <v>1.1.2.1.1</v>
          </cell>
          <cell r="C33" t="str">
            <v xml:space="preserve"> R099908-293300-1118</v>
          </cell>
          <cell r="D33" t="str">
            <v>Didžiasalio kaimo viešųjų erdvių atnaujinimas ir pastato dalies patalpų pritaikymas bendruomenės poreikiams</v>
          </cell>
        </row>
        <row r="34">
          <cell r="B34" t="str">
            <v xml:space="preserve">1.1.3 </v>
          </cell>
          <cell r="D34" t="str">
            <v>Uždavinys: Kompleksiškai atnaujinti mažiau kaip 1 tūkst. gyventojų turinčių miestų, miestelių ir kaimų (iki 1 tūkst. gyv.) viešąją infrastruktūrą (taikant kaimo plėtros politikos priemones)</v>
          </cell>
        </row>
        <row r="35">
          <cell r="B35" t="str">
            <v xml:space="preserve">1.1.3.1 </v>
          </cell>
          <cell r="D35" t="str">
            <v>Priemonė (KPP veiklos sritis): Parama investicijoms į visų rūšių mažos apimties infrastruktūrą</v>
          </cell>
        </row>
        <row r="36">
          <cell r="B36" t="str">
            <v>1.1.3.2</v>
          </cell>
          <cell r="D36" t="str">
            <v>Priemonė (KPP veiklos sritis): Parama investicijoms į kaimo kultūros ir gamtos paveldą, kraštovaizdį</v>
          </cell>
        </row>
        <row r="37">
          <cell r="B37" t="str">
            <v xml:space="preserve">1.2 </v>
          </cell>
          <cell r="D37" t="str">
            <v>Tikslas: Modernios regiono transporto infrastruktūros ir darnaus judumo plėtojimas</v>
          </cell>
        </row>
        <row r="38">
          <cell r="B38" t="str">
            <v xml:space="preserve">1.2.1 </v>
          </cell>
          <cell r="D38" t="str">
            <v>Uždavinys: Kompleksiškai modernizuoti kelių transporto infrastruktūrą</v>
          </cell>
        </row>
        <row r="39">
          <cell r="B39" t="str">
            <v>1.2.1.1</v>
          </cell>
          <cell r="D39" t="str">
            <v>Priemonė:Vietinių kelių vystymas</v>
          </cell>
        </row>
        <row r="40">
          <cell r="B40" t="str">
            <v>1.2.1.1.1</v>
          </cell>
          <cell r="C40" t="str">
            <v>R095511-110000-1201</v>
          </cell>
          <cell r="D40" t="str">
            <v>Gatvės Ignalinos miesto rekreacinėje zonoje tarp Gavio ežero ir Turistų gatvės įrengimas</v>
          </cell>
        </row>
        <row r="41">
          <cell r="B41" t="str">
            <v xml:space="preserve">1.2.1.1.2 </v>
          </cell>
          <cell r="C41" t="str">
            <v>R095511-120000-1202</v>
          </cell>
          <cell r="D41" t="str">
            <v>Zarasų gatvės rekonstrukcija Zarasų mieste</v>
          </cell>
        </row>
        <row r="42">
          <cell r="B42" t="str">
            <v>1.2.1.1.3</v>
          </cell>
          <cell r="C42" t="str">
            <v>R095511-121100-1203</v>
          </cell>
          <cell r="D42" t="str">
            <v xml:space="preserve">Susisiekimo sąlygų pagerinimas tarp kuriamų Anykščių miesto traukos centrų bei patogus gyvenamosios aplinkos pasiekiamumo užtikrinimas. </v>
          </cell>
        </row>
        <row r="43">
          <cell r="B43" t="str">
            <v>1.2.1.1.4</v>
          </cell>
          <cell r="C43" t="str">
            <v>R095511-120000-1204</v>
          </cell>
          <cell r="D43" t="str">
            <v>Gyvenamosios aplinkos pasiekiamumo gerinimas Zarasų mieste rekonstruojant K. Donelaičio gatvę</v>
          </cell>
        </row>
        <row r="44">
          <cell r="B44" t="str">
            <v>1.2.1.1.5</v>
          </cell>
          <cell r="C44" t="str">
            <v>R095511-120000-1205</v>
          </cell>
          <cell r="D44" t="str">
            <v xml:space="preserve">Molėtų miesto Pastovio g., Siesarties g. ir S. Nėries g. rekonstrukcija </v>
          </cell>
        </row>
        <row r="45">
          <cell r="B45" t="str">
            <v>1.2.1.1.6</v>
          </cell>
          <cell r="C45" t="str">
            <v>R095511-120000-1206</v>
          </cell>
          <cell r="D45" t="str">
            <v xml:space="preserve">Aušros gatvės dalies nuo Gedimino ir Tauragnų gatvių sankryžos iki Žaliosios gatvės Utenoje rekonstrukcija. </v>
          </cell>
        </row>
        <row r="46">
          <cell r="B46" t="str">
            <v>1.2.1.1.7</v>
          </cell>
          <cell r="C46" t="str">
            <v>R095511-120000-1207</v>
          </cell>
          <cell r="D46" t="str">
            <v>Vietinės reikšmės kelio Visagino-Parko-Sedulinos al. kvartale rekonstravimas</v>
          </cell>
        </row>
        <row r="47">
          <cell r="B47" t="str">
            <v>1.2.1.1.8</v>
          </cell>
          <cell r="C47" t="str">
            <v>R095511-120000-1208</v>
          </cell>
          <cell r="D47" t="str">
            <v>Gyvenamosios aplinkos pasiekiamumo gerinimas Zarasų mieste rekonstruojant E. Pliaterytės gatvę</v>
          </cell>
        </row>
        <row r="48">
          <cell r="B48" t="str">
            <v>1.2.1.1.9</v>
          </cell>
          <cell r="C48" t="str">
            <v>R095511-120000-1220</v>
          </cell>
          <cell r="D48" t="str">
            <v>Eismo sąlygų pagerinimas ir gyvenamosios aplinkos pasiekiamumo užtikrinimas, rekonstruojant Žvejų gatvę Anykščių mieste</v>
          </cell>
        </row>
        <row r="52">
          <cell r="B52" t="str">
            <v>1.2.1.1.14</v>
          </cell>
          <cell r="C52" t="str">
            <v>R095511-120000-1225</v>
          </cell>
          <cell r="D52" t="str">
            <v>Saugaus eismo priemonių diegimas Žemaitės gatvėje Zarasų mieste</v>
          </cell>
        </row>
        <row r="53">
          <cell r="B53" t="str">
            <v xml:space="preserve">1.2.2 </v>
          </cell>
          <cell r="D53" t="str">
            <v>Uždavinys: Plėtoti  aplinką tausojančią ir eismo saugą didinančią infrastruktūrą ir priemones bei darnų judumą</v>
          </cell>
        </row>
        <row r="54">
          <cell r="B54" t="str">
            <v>1.2.2.1</v>
          </cell>
          <cell r="D54" t="str">
            <v>Priemonė: Pėsčiųjų ir dviračių takų rekonstrukcija ir plėtra</v>
          </cell>
        </row>
        <row r="56">
          <cell r="B56" t="str">
            <v>1.2.2.1.3</v>
          </cell>
          <cell r="C56" t="str">
            <v>R095516-190000-1210</v>
          </cell>
          <cell r="D56" t="str">
            <v>Dviračių ir pėsčiųjų takų tinklo palei Ąžuolų g. iki mokyklų komplekso plėtra didinant atskirų Molėtų miesto teritorijų tarpusavio integraciją</v>
          </cell>
        </row>
        <row r="57">
          <cell r="B57" t="str">
            <v>1.2.2.1.4</v>
          </cell>
          <cell r="C57" t="str">
            <v>R095516-190000-1211</v>
          </cell>
          <cell r="D57" t="str">
            <v>Dviračių ir pėsčiųjų takų infrastruktūros Utenos mieste plėtra, siekiant pagerinti Pramonės rajono pasiekiamumą.</v>
          </cell>
        </row>
        <row r="58">
          <cell r="B58" t="str">
            <v xml:space="preserve">1.2.2.1.5 </v>
          </cell>
          <cell r="C58" t="str">
            <v>R095516-190000-1212</v>
          </cell>
          <cell r="D58" t="str">
            <v xml:space="preserve">Pėsčiųjų ir dviračių takų plėtra Griežto ežero pakrantėje nuo Vytauto gatvės iki Griežto gatvės </v>
          </cell>
        </row>
        <row r="59">
          <cell r="B59" t="str">
            <v>1.2.2.1.6</v>
          </cell>
          <cell r="C59" t="str">
            <v>R095516-190000-1213</v>
          </cell>
          <cell r="D59" t="str">
            <v xml:space="preserve">Pėsčiųjų takų tinklo plėtra Dusetose, Zarasų rajone </v>
          </cell>
        </row>
        <row r="60">
          <cell r="B60" t="str">
            <v>1.2.2.1.7</v>
          </cell>
          <cell r="C60" t="str">
            <v>R095516-190000-1214</v>
          </cell>
          <cell r="D60" t="str">
            <v>Susisiekimo sąlygų gerinimas Molėtų mieste įrengiant pėsčiųjų takus tarp Ąžuolų ir Melioratorių gatvių</v>
          </cell>
        </row>
        <row r="61">
          <cell r="B61" t="str">
            <v>1.2.2.2</v>
          </cell>
          <cell r="D61" t="str">
            <v>Priemonė: Darnaus judumo priemonių diegimas</v>
          </cell>
        </row>
        <row r="63">
          <cell r="B63" t="str">
            <v>1.2.2.2.2</v>
          </cell>
          <cell r="C63" t="str">
            <v>R095513-500000-1214</v>
          </cell>
          <cell r="D63" t="str">
            <v xml:space="preserve">Visagino miesto darnaus judumo plano parengimas </v>
          </cell>
        </row>
        <row r="64">
          <cell r="B64" t="str">
            <v>1.2.2.2.3</v>
          </cell>
          <cell r="C64" t="str">
            <v>R095514-190000-1215</v>
          </cell>
          <cell r="D64" t="str">
            <v>Darnaus judumo infrastruktūros įrengimas Visagino mieste</v>
          </cell>
        </row>
        <row r="65">
          <cell r="B65" t="str">
            <v>1.2.2.2.4</v>
          </cell>
          <cell r="C65" t="str">
            <v>R095513-500000-1216</v>
          </cell>
          <cell r="D65" t="str">
            <v>Darnaus judumo Utenos mieste plano rengimas</v>
          </cell>
        </row>
        <row r="67">
          <cell r="B67" t="str">
            <v>1.2.2.3</v>
          </cell>
          <cell r="D67" t="str">
            <v>Priemonė: Vietinio susisiekimo viešojo transporto priemonių parko atnaujinimas</v>
          </cell>
        </row>
        <row r="70">
          <cell r="B70" t="str">
            <v>2.</v>
          </cell>
          <cell r="D70" t="str">
            <v>Prioritetas: Integrali ekonomika</v>
          </cell>
        </row>
        <row r="71">
          <cell r="B71" t="str">
            <v xml:space="preserve">2.1 </v>
          </cell>
          <cell r="D71" t="str">
            <v>Tikslas: Turizmo infrastruktūros, kultūros ir gamtos paveldo plėtra</v>
          </cell>
        </row>
        <row r="72">
          <cell r="B72" t="str">
            <v xml:space="preserve">2.1.1 </v>
          </cell>
          <cell r="D72" t="str">
            <v>Uždavinys: Sutvarkyti ir aktualizuoti kultūros paveldo plėtrą</v>
          </cell>
        </row>
        <row r="73">
          <cell r="B73" t="str">
            <v>2.1.1.1</v>
          </cell>
          <cell r="D73" t="str">
            <v>Priemonė: Aktualizuoti savivaldybių kultūros paveldo objektus</v>
          </cell>
        </row>
        <row r="74">
          <cell r="B74" t="str">
            <v>2.1.1.1.1</v>
          </cell>
          <cell r="C74" t="str">
            <v>R093302-442942-2101</v>
          </cell>
          <cell r="D74" t="str">
            <v xml:space="preserve">Kompleksinis Okuličiūtės dvarelio Anykščiuose sutvarkymas ir pritaikymas kultūrinei, meninei veiklai </v>
          </cell>
        </row>
        <row r="75">
          <cell r="B75" t="str">
            <v xml:space="preserve">2.1.1.1.2 </v>
          </cell>
          <cell r="C75" t="str">
            <v>R093302-440000-2102</v>
          </cell>
          <cell r="D75" t="str">
            <v xml:space="preserve">Naujų kultūros paslaugų visuomenės kultūriniams poreikiams tenkinti sukūrimas Utenos meno mokykloje </v>
          </cell>
        </row>
        <row r="76">
          <cell r="B76" t="str">
            <v>2.1.1.1.3</v>
          </cell>
          <cell r="C76" t="str">
            <v>R093302-440000-2103</v>
          </cell>
          <cell r="D76" t="str">
            <v>Atgailos kanauninkų vienuolyno ansamblio (u.k. 987) vienuolyno namo (u.k. 25029) Videniškių km. kapitalinis remontas ir pritaikymas Videniškių vienuolyno amatų centro ir bendruomenės poreikiams poreikiams</v>
          </cell>
        </row>
        <row r="77">
          <cell r="B77" t="str">
            <v>2.1.1.1.4</v>
          </cell>
          <cell r="C77" t="str">
            <v>R093302-442942-2104</v>
          </cell>
          <cell r="D77" t="str">
            <v>Valstybės saugomo kultūros paveldo objekto – Antazavės dvaro aktualizavimas</v>
          </cell>
        </row>
        <row r="78">
          <cell r="B78" t="str">
            <v>2.1.2</v>
          </cell>
          <cell r="D78" t="str">
            <v>Uždavinys: Plėtoti turizmo išteklių ir paslaugų rinkodarą</v>
          </cell>
        </row>
        <row r="79">
          <cell r="B79" t="str">
            <v>2.1.2.1</v>
          </cell>
          <cell r="D79" t="str">
            <v>Priemonė: Savivaldybes jungiančių turizmo trasų ir turizmo maršrutų informacinės infrastruktūros plėtra</v>
          </cell>
        </row>
        <row r="81">
          <cell r="B81" t="str">
            <v xml:space="preserve">2.1.2.1.2 </v>
          </cell>
          <cell r="C81" t="str">
            <v>R098821-420000-2106</v>
          </cell>
          <cell r="D81" t="str">
            <v>Informacinės infrastruktūros plėtra Ignalinos, Molėtų ir Utenos rajonuose</v>
          </cell>
        </row>
        <row r="82">
          <cell r="B82" t="str">
            <v>2.1.2.1.3</v>
          </cell>
          <cell r="C82" t="str">
            <v>R098821-420000-2107</v>
          </cell>
          <cell r="D82" t="str">
            <v>Taktiliniai maketai turistui po atviru dangumi</v>
          </cell>
        </row>
        <row r="84">
          <cell r="B84" t="str">
            <v>2.2</v>
          </cell>
          <cell r="D84" t="str">
            <v>Tikslas; darnaus išteklių naudojimo skatinimas</v>
          </cell>
        </row>
        <row r="85">
          <cell r="B85" t="str">
            <v>2.2.1</v>
          </cell>
          <cell r="D85" t="str">
            <v>Uždavinys: Plėtoti tvarią šilumos energijos, vandens tiekimo, nuotekų šalinimo ir atliekų tvarkymo sistemą</v>
          </cell>
        </row>
        <row r="86">
          <cell r="B86" t="str">
            <v>2.2.1.1</v>
          </cell>
          <cell r="D86" t="str">
            <v>Priemonė: Geriamojo vandens tiekimo ir nuotekų tvarkymo sistemų renovavimas ir plėtra, įmonių valdymo tobulinimas</v>
          </cell>
        </row>
        <row r="87">
          <cell r="B87" t="str">
            <v>2.2.1.1.1</v>
          </cell>
          <cell r="C87" t="str">
            <v>R090014-060700-2201</v>
          </cell>
          <cell r="D87" t="str">
            <v xml:space="preserve">Vandens tiekimo ir nuotekų tvarkymo infrastruktūros plėtra Ignalinos rajone </v>
          </cell>
        </row>
        <row r="88">
          <cell r="B88" t="str">
            <v>2.2.1.1.2</v>
          </cell>
          <cell r="C88" t="str">
            <v>R090014-070000-2202</v>
          </cell>
          <cell r="D88" t="str">
            <v xml:space="preserve">Vandens tiekimo ir nuotekų tvarkymo infrastruktūros plėtra ir rekonstravimas Zarasų rajono savivaldybėje </v>
          </cell>
        </row>
        <row r="89">
          <cell r="B89" t="str">
            <v>2.2.1.1.3</v>
          </cell>
          <cell r="C89" t="str">
            <v>R090014-060000-2203</v>
          </cell>
          <cell r="D89" t="str">
            <v xml:space="preserve">Vandens tiekimo ir nuotekų tinklų rekonstravimas Visagine </v>
          </cell>
        </row>
        <row r="90">
          <cell r="B90" t="str">
            <v>2.2.1.1.4</v>
          </cell>
          <cell r="C90" t="str">
            <v>R090014-070600-2204</v>
          </cell>
          <cell r="D90" t="str">
            <v>Vandens tiekimo ir nuotekų tvarkymo infrastruktūros plėtra ir rekonstrukcija Anykščių r. sav. Kurklių miestelyje</v>
          </cell>
        </row>
        <row r="91">
          <cell r="B91" t="str">
            <v>2.2.1.1.5</v>
          </cell>
          <cell r="C91" t="str">
            <v>R090014-070600-2205</v>
          </cell>
          <cell r="D91" t="str">
            <v xml:space="preserve"> Vandens tiekimo ir nuotekų tvarkymo infrastruktūros plėtra ir rekonstrukcija Molėtų rajone </v>
          </cell>
        </row>
        <row r="92">
          <cell r="B92" t="str">
            <v>2.2.1.1.6</v>
          </cell>
          <cell r="C92" t="str">
            <v>R090014-075000-2206</v>
          </cell>
          <cell r="D92" t="str">
            <v>Vandens tiekimo ir nuotekų tvarkymo infrastruktūros plėtra Utenos rajone (Jasonių k.)</v>
          </cell>
        </row>
        <row r="93">
          <cell r="B93" t="str">
            <v>2.2.1.1.7</v>
          </cell>
          <cell r="C93" t="str">
            <v>R090014-060000-2225</v>
          </cell>
          <cell r="D93" t="str">
            <v>Vandens tiekimo ir nuotekų tvarkymo infrastruktūros rekonstrukcija ir inventorizacija Ignalinos rajone</v>
          </cell>
        </row>
        <row r="94">
          <cell r="B94" t="str">
            <v>2.2.1.1.8</v>
          </cell>
          <cell r="C94" t="str">
            <v>R090014-075000-2226</v>
          </cell>
          <cell r="D94" t="str">
            <v>Vandens tiekimo ir nuotekų tvarkymo infrastruktūros plėtra Utenos rajone (Jasonių k. II etapas)</v>
          </cell>
        </row>
        <row r="95">
          <cell r="B95" t="str">
            <v>2.2.1.1.9</v>
          </cell>
          <cell r="C95" t="str">
            <v>R090014-070000-2227</v>
          </cell>
          <cell r="D95" t="str">
            <v>Vandentiekio ir nuotekų tinklų Anykščių aglomeracijoje (sodų bendrija ,,Šaltupys" ir Keblonių k.) statybos darbai.</v>
          </cell>
        </row>
        <row r="96">
          <cell r="B96" t="str">
            <v>2.2.1.1.10</v>
          </cell>
          <cell r="C96" t="str">
            <v>R090014-070600-2228</v>
          </cell>
          <cell r="D96" t="str">
            <v>Vandens tiekimo ir nuotekų tvarkymo infrastruktūros plėtra ir rekonstravimas Zarasų rajono savivaldybėje (II etapas)</v>
          </cell>
        </row>
        <row r="97">
          <cell r="B97" t="str">
            <v>2.2.1.1.11</v>
          </cell>
          <cell r="C97" t="str">
            <v>R090014-070600-2229</v>
          </cell>
          <cell r="D97" t="str">
            <v>Vandens tiekimo ir nuotekų tvarkymo infrastruktūros plėtra ir rekonstrukcija Molėtų rajone (II etapas)</v>
          </cell>
        </row>
        <row r="98">
          <cell r="B98" t="str">
            <v>2.2.1.2</v>
          </cell>
          <cell r="D98" t="str">
            <v>Priemonė: Paviršinių nuotekų sistemų tvarkymas</v>
          </cell>
        </row>
        <row r="99">
          <cell r="B99" t="str">
            <v>2.2.1.2.1</v>
          </cell>
          <cell r="C99" t="str">
            <v>R090007-080000-2207</v>
          </cell>
          <cell r="D99" t="str">
            <v>Paviršinių nuotekų tinklų ir jiems priklausančios infrastruktūros rekonstrukcija ir plėtra Utenos mieste</v>
          </cell>
        </row>
        <row r="100">
          <cell r="B100" t="str">
            <v>2.2.1.2.2</v>
          </cell>
          <cell r="C100" t="str">
            <v>R090007-080000-2208</v>
          </cell>
          <cell r="D100" t="str">
            <v>Inžinerinių paviršinių nuotekų surinkimo ir šalinimo tinklų rekonstravimas Visagino g. atkarpoje nuo Parko iki Vilties g.</v>
          </cell>
        </row>
        <row r="101">
          <cell r="B101" t="str">
            <v>2.2.1.3</v>
          </cell>
          <cell r="D101" t="str">
            <v>Priemonė: Komunalinių atliekų tvarkymo infrastruktūros plėtra</v>
          </cell>
        </row>
        <row r="102">
          <cell r="B102" t="str">
            <v>2.2.1.3.1</v>
          </cell>
          <cell r="C102" t="str">
            <v>R090008-050000-2209</v>
          </cell>
          <cell r="D102" t="str">
            <v>Komunalinių atliekų tvarkymo infrastruktūros plėtra Visagino savivaldybėje</v>
          </cell>
        </row>
        <row r="103">
          <cell r="B103" t="str">
            <v>2.2.1.3.2</v>
          </cell>
          <cell r="C103" t="str">
            <v>R090008-050000-2210</v>
          </cell>
          <cell r="D103" t="str">
            <v>Konteinerinių aikštelių įrengimas ( rekonstrukcija) Ignalinos r. savivaldybėje ir atliekų surinkimo konteinerių konteinerinėms aikštelėms įsigijimas</v>
          </cell>
        </row>
        <row r="104">
          <cell r="B104" t="str">
            <v>2.2.1.3.3</v>
          </cell>
          <cell r="C104" t="str">
            <v>R090008-050000-2211</v>
          </cell>
          <cell r="D104" t="str">
            <v>Komunalinių atliekų tvarkymo infrastruktūros plėtra Anykščių rajono savivaldybėje</v>
          </cell>
        </row>
        <row r="105">
          <cell r="B105" t="str">
            <v>2.2.1.3.4</v>
          </cell>
          <cell r="C105" t="str">
            <v>R090008-050000-2212</v>
          </cell>
          <cell r="D105" t="str">
            <v>Molėtų rajono komunalinių atliekų tvarkymo infrastruktūros plėtra</v>
          </cell>
        </row>
        <row r="106">
          <cell r="B106" t="str">
            <v>2.2.1.3.5</v>
          </cell>
          <cell r="C106" t="str">
            <v>R090008-050000-2213</v>
          </cell>
          <cell r="D106" t="str">
            <v>Komunalinių atliekų tvarkymo infrastruktūros plėtra Zarasų rajone</v>
          </cell>
        </row>
        <row r="107">
          <cell r="B107" t="str">
            <v>2.2.1.3.6</v>
          </cell>
          <cell r="C107" t="str">
            <v>R090008-050000-2214</v>
          </cell>
          <cell r="D107" t="str">
            <v>Komunalinių atliekų tvarkymo infrastruktūros plėtra Utenos rajone</v>
          </cell>
        </row>
        <row r="108">
          <cell r="B108" t="str">
            <v>2.2.2.</v>
          </cell>
          <cell r="D108" t="str">
            <v>Uždavinys: Gerinti regiono kraštovaizdžio tvarkymo ir apsaugos efektyvumą</v>
          </cell>
        </row>
        <row r="109">
          <cell r="B109" t="str">
            <v>2.2.2.1</v>
          </cell>
          <cell r="D109" t="str">
            <v>Priemonė: Kraštovaizdžio apsauga</v>
          </cell>
        </row>
        <row r="110">
          <cell r="B110" t="str">
            <v>2.2.2.1.1</v>
          </cell>
          <cell r="C110" t="str">
            <v>R090019-380000-2215</v>
          </cell>
          <cell r="D110" t="str">
            <v>Zarasų rajono savivaldybės bendrųjų planų koregavimas</v>
          </cell>
        </row>
        <row r="111">
          <cell r="B111" t="str">
            <v>2.2.2.1.2</v>
          </cell>
          <cell r="C111" t="str">
            <v>R090019-380000-2216</v>
          </cell>
          <cell r="D111" t="str">
            <v>Bešeimininkių apleistų, kraštovaizdį darkančių statinių likvidavimas Molėtų rajono savivaldybėje</v>
          </cell>
        </row>
        <row r="112">
          <cell r="B112" t="str">
            <v>2.2.2.1.3</v>
          </cell>
          <cell r="C112" t="str">
            <v>R090019-380000-2217</v>
          </cell>
          <cell r="D112" t="str">
            <v>Kraštovaizdžio formavimas ir ekologinės būklės gerinimas Zarasų rajone</v>
          </cell>
        </row>
        <row r="113">
          <cell r="B113" t="str">
            <v>2.2.2.1.4</v>
          </cell>
          <cell r="C113" t="str">
            <v>R090019-380000-2218</v>
          </cell>
          <cell r="D113" t="str">
            <v>Želdynų teritorijos formavimas ir kraštovaizdžio būklės gerinimas Utenos mieste</v>
          </cell>
        </row>
        <row r="114">
          <cell r="B114" t="str">
            <v>2.2.2.1.5</v>
          </cell>
          <cell r="C114" t="str">
            <v>R090019-380000-2219</v>
          </cell>
          <cell r="D114" t="str">
            <v>,,Anykščių rajono kraštovaizdžio estetinio potencialo didinimas likviduojant bešeimininkius  kraštovaizdį darkančius statinius“</v>
          </cell>
        </row>
        <row r="115">
          <cell r="B115" t="str">
            <v>2.2.2.1.6</v>
          </cell>
          <cell r="C115" t="str">
            <v>R090019-380000-2220</v>
          </cell>
          <cell r="D115" t="str">
            <v>Kraštovaizdžio formavimas ir ekologinės būklės gerinimas Anykščių rajono savivaldybėje</v>
          </cell>
        </row>
        <row r="116">
          <cell r="B116" t="str">
            <v>2.2.2.1.7</v>
          </cell>
          <cell r="C116" t="str">
            <v>R090019-380000-2221</v>
          </cell>
          <cell r="D116" t="str">
            <v>Visagino miesto kraštovaizdžio formavimas, ekologinės būklės gerinimas ir želdynų tvarkymas (kūrimas) gamtinio karkaso teritorijose</v>
          </cell>
        </row>
        <row r="117">
          <cell r="B117" t="str">
            <v>2.2.2.1.8</v>
          </cell>
          <cell r="C117" t="str">
            <v>R090019-380000-2222</v>
          </cell>
          <cell r="D117" t="str">
            <v>Utenos rajono kraštovaizdžio estetinio potencialo didinimas likviduojant bešeimininkius apleistus, kraštovaizdį darkančius statinius</v>
          </cell>
        </row>
        <row r="118">
          <cell r="B118" t="str">
            <v>2.2.2.1.9</v>
          </cell>
          <cell r="C118" t="str">
            <v>R090019-380000-2223</v>
          </cell>
          <cell r="D118" t="str">
            <v xml:space="preserve">Kraštovaizdžio planavimas, tvarkymas ir būklės gerinimas Molėtų rajone </v>
          </cell>
        </row>
        <row r="119">
          <cell r="B119" t="str">
            <v>2.2.2.1.10</v>
          </cell>
          <cell r="C119" t="str">
            <v>R090019-380000-2224</v>
          </cell>
          <cell r="D119" t="str">
            <v>Kraštovaizdžio formavimas, pažeistų žemių tvarkymas Ignalinos rajone ir bendrųjų planų tikslinimas</v>
          </cell>
        </row>
        <row r="120">
          <cell r="B120" t="str">
            <v>2.2.2.1.11</v>
          </cell>
          <cell r="C120" t="str">
            <v>R090019-380000-2225</v>
          </cell>
          <cell r="D120" t="str">
            <v>Bešeimininkių apleistų statinių likvidavimas Molėtų rajono savivaldybėje</v>
          </cell>
        </row>
        <row r="121">
          <cell r="B121" t="str">
            <v>2.2.2.1.12</v>
          </cell>
          <cell r="C121" t="str">
            <v>R090019-380000-2226</v>
          </cell>
          <cell r="D121" t="str">
            <v>Bešeimininkių apleistų pastatų likvidavimas Zarasų rajone</v>
          </cell>
        </row>
        <row r="122">
          <cell r="B122" t="str">
            <v xml:space="preserve">2.3 </v>
          </cell>
          <cell r="D122" t="str">
            <v>Tikslas: Verslo ir investicijų skatinimas bei pramonės potencialo skatinimas</v>
          </cell>
        </row>
        <row r="123">
          <cell r="B123" t="str">
            <v>2.3.1</v>
          </cell>
          <cell r="D123" t="str">
            <v>Uždavinys: Sukurti infrastruktūrą ir palankią aplinką vidaus ir užsienio investuotojams</v>
          </cell>
        </row>
        <row r="124">
          <cell r="B124" t="str">
            <v>2.3.1.1</v>
          </cell>
          <cell r="D124" t="str">
            <v>Priemonė: Sukurti ir (arba) išplėtoti pramoninių parkų infrastruktūrą ir taip sudaryti sąlygas pritraukti tiesioginių užsienio investicijų sumanios specializacijos srityse (valstybinė SMART PARK LT)</v>
          </cell>
        </row>
        <row r="125">
          <cell r="B125" t="str">
            <v>2.3.1.1.1</v>
          </cell>
          <cell r="C125" t="str">
            <v>R098830-360000-2301</v>
          </cell>
          <cell r="D125" t="str">
            <v>Investicijos į Visagine kuriamo pramoninio parko (SMART PARK) inžinerinius tinklus ir susisiekimo komunikacijas bei pramoninio parko rinkodarą</v>
          </cell>
        </row>
        <row r="126">
          <cell r="B126" t="str">
            <v>2.3.2</v>
          </cell>
          <cell r="D126" t="str">
            <v>Uždavinys: Skatinti bendruomeninį-socialinį verslą</v>
          </cell>
        </row>
        <row r="127">
          <cell r="B127" t="str">
            <v>2.3.2.1</v>
          </cell>
          <cell r="D127" t="str">
            <v>Priemonė: konkursinė, VVG strategijų įgyvendinimas</v>
          </cell>
        </row>
        <row r="128">
          <cell r="B128" t="str">
            <v>2.3.3</v>
          </cell>
          <cell r="D128" t="str">
            <v>Uždavinys:  Didinti regiono konkurencingumą skatinant tarpregioninį bendradarbiavimą ir partnerystę</v>
          </cell>
        </row>
        <row r="129">
          <cell r="B129" t="str">
            <v>2.3.3.1</v>
          </cell>
          <cell r="D129" t="str">
            <v>Priemonė: Skatinti užimtumą regione</v>
          </cell>
        </row>
        <row r="130">
          <cell r="B130" t="str">
            <v>2.3.3.1.1</v>
          </cell>
          <cell r="C130" t="str">
            <v>R09B000-510000-2302</v>
          </cell>
          <cell r="D130" t="str">
            <v>Pasaulinio medicininių produktų gamintojo plėtros projektas                         (URPT 2018-06-07 sprendimas Nr.51/7S-31)</v>
          </cell>
        </row>
        <row r="131">
          <cell r="B131" t="str">
            <v>3.</v>
          </cell>
          <cell r="D131" t="str">
            <v>Prioritetas: Gyvenimo kokybės gerinimas</v>
          </cell>
        </row>
        <row r="132">
          <cell r="B132" t="str">
            <v xml:space="preserve">3.1 </v>
          </cell>
          <cell r="D132" t="str">
            <v>Tikslas: Mokymosi visą gyvenimą ir kūrybiškumo skatinimas</v>
          </cell>
        </row>
        <row r="133">
          <cell r="B133" t="str">
            <v>3.1.1</v>
          </cell>
          <cell r="D133" t="str">
            <v>Uždavinys: Gerinti švietimo kokybę, modernizuojant švietimo infrastruktūrą</v>
          </cell>
        </row>
        <row r="134">
          <cell r="B134" t="str">
            <v>3.1.1.1</v>
          </cell>
          <cell r="D134" t="str">
            <v>Priemonė: Ikimokyklinio ir priešmokyklinio ugdymo prieinamumo didinimas</v>
          </cell>
        </row>
        <row r="136">
          <cell r="B136" t="str">
            <v>3.1.1.1.2</v>
          </cell>
          <cell r="C136" t="str">
            <v>R097705-230000-3102</v>
          </cell>
          <cell r="D136" t="str">
            <v>Utenos vaikų lopšelio darželio „Šaltinėlis“ vidaus patalpų modernizavimas</v>
          </cell>
        </row>
        <row r="137">
          <cell r="B137" t="str">
            <v>3.1.1.1.3</v>
          </cell>
          <cell r="C137" t="str">
            <v>R097705-230000-3103</v>
          </cell>
          <cell r="D137" t="str">
            <v>Utenos vaikų lopšelio – darželio ,,Pasaka" vidaus patalpų modernizavimas</v>
          </cell>
        </row>
        <row r="138">
          <cell r="B138" t="str">
            <v>3.1.1.2</v>
          </cell>
          <cell r="D138" t="str">
            <v>Priemonė:  Mokyklų tinklo efektyvumo didinimas</v>
          </cell>
        </row>
        <row r="139">
          <cell r="B139" t="str">
            <v>3.1.1.2.1</v>
          </cell>
          <cell r="C139" t="str">
            <v>R097724-220000-3103</v>
          </cell>
          <cell r="D139" t="str">
            <v xml:space="preserve">Anykščių miesto A.Vienuolio progimnazijos modernizavimas (vidaus erdvių remontas ir aprūpinimas įranga) </v>
          </cell>
        </row>
        <row r="140">
          <cell r="B140" t="str">
            <v>3.1.1.2.2</v>
          </cell>
          <cell r="C140" t="str">
            <v>R097724-220000-3104</v>
          </cell>
          <cell r="D140" t="str">
            <v xml:space="preserve">„Kūrybiškumą skatinančių edukacinių erdvių kūrimas Molėtų gimnazijos vidaus patalpose“ </v>
          </cell>
        </row>
        <row r="141">
          <cell r="B141" t="str">
            <v>3.1.1.2.3</v>
          </cell>
          <cell r="C141" t="str">
            <v>R097724-220000-3105</v>
          </cell>
          <cell r="D141" t="str">
            <v xml:space="preserve">„Edukacinių erdvių kūrimas Ignalinos Česlovo Kudabos progimnazijoje“ </v>
          </cell>
        </row>
        <row r="142">
          <cell r="B142" t="str">
            <v>3.1.2</v>
          </cell>
          <cell r="D142" t="str">
            <v>Uždavinys: Plėtoti neformalaus ugdymosi galimybes</v>
          </cell>
        </row>
        <row r="143">
          <cell r="B143" t="str">
            <v>3.1.2.1</v>
          </cell>
          <cell r="D143" t="str">
            <v>Priemonė: Neformaliojo švietimo infrastruktūros tobulinimas</v>
          </cell>
        </row>
        <row r="144">
          <cell r="B144" t="str">
            <v>3.1.2.1.1</v>
          </cell>
          <cell r="C144" t="str">
            <v>R097725-240000-3106</v>
          </cell>
          <cell r="D144" t="str">
            <v xml:space="preserve">Vaikų ir jaunimo neformalaus ugdymosi galimybių plėtra Anykščių kūno kultūros ir sporto centrui priklausančiuose A. Vienuolio progimnazijos patalpose </v>
          </cell>
        </row>
        <row r="145">
          <cell r="B145" t="str">
            <v xml:space="preserve">3.1.2.1.2 </v>
          </cell>
          <cell r="C145" t="str">
            <v>R097725-243200-3107</v>
          </cell>
          <cell r="D145" t="str">
            <v>Zarasų sporto centro erdvių atnaujinimas</v>
          </cell>
        </row>
        <row r="146">
          <cell r="B146" t="str">
            <v xml:space="preserve">3.2 </v>
          </cell>
          <cell r="D146" t="str">
            <v>Tikslas: Viešųjų paslaugų prieinamumo didinimas</v>
          </cell>
        </row>
        <row r="147">
          <cell r="B147" t="str">
            <v>3.2.1</v>
          </cell>
          <cell r="D147" t="str">
            <v>Uždavinys: Užtikrinti kokybišką ir prieinamą sveikatos priežiūrą</v>
          </cell>
        </row>
        <row r="148">
          <cell r="B148" t="str">
            <v>3.2.1.1</v>
          </cell>
          <cell r="D148" t="str">
            <v>Priemonė: Pirminės asmens ir visuomenės sveikatos priežiūros veiklos efektyvumo didinimas</v>
          </cell>
        </row>
        <row r="149">
          <cell r="B149" t="str">
            <v>3.2.1.1.1</v>
          </cell>
          <cell r="C149" t="str">
            <v>R096609-270000-3236</v>
          </cell>
          <cell r="D149" t="str">
            <v>Anykščių rajono savivaldybės gyventojų sveikatos stiprinimas gerinant pirminės sveikatos priežiūros paslaugų prieinamumą ir kokybę</v>
          </cell>
        </row>
        <row r="150">
          <cell r="B150" t="str">
            <v>3.2.1.1.2</v>
          </cell>
          <cell r="C150" t="str">
            <v>R096609-270000-3237</v>
          </cell>
          <cell r="D150" t="str">
            <v>Pirminės sveikatos paslaugų gerinimas VšĮ Ignalinos rajono poliklinikoje</v>
          </cell>
        </row>
        <row r="151">
          <cell r="B151" t="str">
            <v>3.2.1.1.3</v>
          </cell>
          <cell r="C151" t="str">
            <v>R096609-270000-3238</v>
          </cell>
          <cell r="D151" t="str">
            <v>UAB „Ignalinos sveikatos centras“ pirminės asmens sveikatos priežiūros paslaugų teikimo efektyvumo didinimas</v>
          </cell>
        </row>
        <row r="152">
          <cell r="B152" t="str">
            <v>3.2.1.1.4</v>
          </cell>
          <cell r="C152" t="str">
            <v>R096609-270000-3239</v>
          </cell>
          <cell r="D152" t="str">
            <v>Molėtų r. pirminės sveikatos priežiūros centro veiklos efektyvumo didinimas</v>
          </cell>
        </row>
        <row r="153">
          <cell r="B153" t="str">
            <v>3.2.1.1.5</v>
          </cell>
          <cell r="C153" t="str">
            <v>R096609-270000-3240</v>
          </cell>
          <cell r="D153" t="str">
            <v>Pirminės asmens sveikatos priežiūros veiklos efektyvumo didinimas Utenos rajone</v>
          </cell>
        </row>
        <row r="154">
          <cell r="B154" t="str">
            <v>3.2.1.1.6</v>
          </cell>
          <cell r="C154" t="str">
            <v>R096609-270000-3241</v>
          </cell>
          <cell r="D154" t="str">
            <v>UAB "Dilina" teikiamų paslaugų efektyvumo didinimas</v>
          </cell>
        </row>
        <row r="155">
          <cell r="B155" t="str">
            <v>3.2.1.1.7</v>
          </cell>
          <cell r="C155" t="str">
            <v>R096609-270000-3242</v>
          </cell>
          <cell r="D155" t="str">
            <v>Pirminės asmens sveikatos priežiūros paslaugų kokybės ir prieinamumo gerinimas Zarasų rajono savivaldybėje</v>
          </cell>
        </row>
        <row r="156">
          <cell r="B156" t="str">
            <v>3.2.1.1.8</v>
          </cell>
          <cell r="C156" t="str">
            <v>R096609-270000-3243</v>
          </cell>
          <cell r="D156" t="str">
            <v>Pirminės asmens sveikatos priežiūros veiklos efektyvumo didinimas VšĮ Visagino  pirminės sveikatos priežiūros centre</v>
          </cell>
        </row>
        <row r="157">
          <cell r="B157" t="str">
            <v>3.2.1.1.9</v>
          </cell>
          <cell r="C157" t="str">
            <v>R096609-270000-3244</v>
          </cell>
          <cell r="D157" t="str">
            <v>Asmens sveikatos priežiūros  kokybės gerinimas Utenos rajono gyventojams</v>
          </cell>
        </row>
        <row r="158">
          <cell r="B158" t="str">
            <v>3.2.1.2</v>
          </cell>
          <cell r="D158" t="str">
            <v>Priemonė: Priemonių, gerinančių ambulatorinių sveikatos priežiūros paslaugų prieinamumą tuberkulioze sergantiems asmenims, įgyvendinimas</v>
          </cell>
        </row>
        <row r="159">
          <cell r="B159" t="str">
            <v>3.2.1.2.1</v>
          </cell>
          <cell r="C159" t="str">
            <v>R096615-470000-3201</v>
          </cell>
          <cell r="D159" t="str">
            <v>Tuberkuliozės gydymo skatinimas Anykščių rajono
savivaldybėje</v>
          </cell>
        </row>
        <row r="160">
          <cell r="B160" t="str">
            <v>3.2.1.2.2</v>
          </cell>
          <cell r="C160" t="str">
            <v>R096615-470000-3202</v>
          </cell>
          <cell r="D160" t="str">
            <v>Sergamumo ir mirtingumo mažinimas nuo tuberkuliozės Ignalinos rajone</v>
          </cell>
        </row>
        <row r="161">
          <cell r="B161" t="str">
            <v>3.2.1.2.3</v>
          </cell>
          <cell r="C161" t="str">
            <v>R096615-470000-3203</v>
          </cell>
          <cell r="D161" t="str">
            <v>Paslaugų prieinamumo priemonių tuberkulioze sergantiems asmenims įgyvendinimas  Molėtų rajone</v>
          </cell>
        </row>
        <row r="162">
          <cell r="B162" t="str">
            <v>3.2.1.2.4</v>
          </cell>
          <cell r="C162" t="str">
            <v>R096615-470000-3204</v>
          </cell>
          <cell r="D162" t="str">
            <v>Priemonių, gerinančių ambulatorinių sveikatos priežiūros paslaugų prieinamumą tuberkulioze sergantiems asmenims, įgyvendinimas Utenos rajone</v>
          </cell>
        </row>
        <row r="163">
          <cell r="B163" t="str">
            <v>3.2.1.2.5</v>
          </cell>
          <cell r="C163" t="str">
            <v>R096615-470000-3205</v>
          </cell>
          <cell r="D163" t="str">
            <v>Sergamumo ir mirtingumo mažinimas nuo tuberkuliozės Visagino savivaldybėje</v>
          </cell>
        </row>
        <row r="164">
          <cell r="B164" t="str">
            <v>3.2.1.2.6</v>
          </cell>
          <cell r="C164" t="str">
            <v>R096615-470000-3206</v>
          </cell>
          <cell r="D164" t="str">
            <v>Priemonių, gerinančių ambulatorinių sveikatos priežiūros paslaugų prieinamumą tuberkulioze sergantiems asmenims, įgyvendinimas Zarasų rajono savivaldybėje</v>
          </cell>
        </row>
        <row r="165">
          <cell r="B165" t="str">
            <v>3.2.2</v>
          </cell>
          <cell r="D165" t="str">
            <v>Uždavinys: Skatinti sveiką gyvenseną ir visuomenės sveikatos raštingumą</v>
          </cell>
        </row>
        <row r="166">
          <cell r="B166" t="str">
            <v>3.2.2.1</v>
          </cell>
          <cell r="D166" t="str">
            <v xml:space="preserve">Priemonė: Sveikos gyvensenos skatinimas regioniniu lygiu </v>
          </cell>
        </row>
        <row r="167">
          <cell r="B167" t="str">
            <v>3.2.2.1.1.</v>
          </cell>
          <cell r="C167" t="str">
            <v>R096630-470000-3207</v>
          </cell>
          <cell r="D167" t="str">
            <v>Sveikos gyvensenos skatinimas Anykščių rajono savivaldybėje</v>
          </cell>
        </row>
        <row r="168">
          <cell r="B168" t="str">
            <v>3.2.2.1.2.</v>
          </cell>
          <cell r="C168" t="str">
            <v>R096630-470000-3208</v>
          </cell>
          <cell r="D168" t="str">
            <v>Sveikos gyvensenos skatinimas Molėtų rajono savivaldybėje</v>
          </cell>
        </row>
        <row r="169">
          <cell r="B169" t="str">
            <v>3.2.2.1.3.</v>
          </cell>
          <cell r="C169" t="str">
            <v>R096630-470000-3209</v>
          </cell>
          <cell r="D169" t="str">
            <v>Sveikos gyvensenos skatinimas Utenos rajone</v>
          </cell>
        </row>
        <row r="170">
          <cell r="B170" t="str">
            <v>3.2.2.1.4.</v>
          </cell>
          <cell r="C170" t="str">
            <v>R096630-470000-3210</v>
          </cell>
          <cell r="D170" t="str">
            <v>Sveikos gyvensenos skatinimas Zarasų rajono savivaldybėje</v>
          </cell>
        </row>
        <row r="171">
          <cell r="B171" t="str">
            <v>3.2.2.1.5.</v>
          </cell>
          <cell r="C171" t="str">
            <v>R096630-470000-32011</v>
          </cell>
          <cell r="D171" t="str">
            <v>Sveikos gyvensenos skatinimas Ignalinos rajone</v>
          </cell>
        </row>
        <row r="172">
          <cell r="B172" t="str">
            <v>3.2.2.1.6.</v>
          </cell>
          <cell r="C172" t="str">
            <v>R096630-470000-3212</v>
          </cell>
          <cell r="D172" t="str">
            <v>Vaikų  sveikos  gyvensenos  skatinimas Visagino savivaldybėje</v>
          </cell>
        </row>
        <row r="173">
          <cell r="B173" t="str">
            <v>3.2.2.1.7.</v>
          </cell>
          <cell r="C173" t="str">
            <v>R096630-470000-3236</v>
          </cell>
          <cell r="D173" t="str">
            <v>Sveikos gyvensenos skatinimas Ignalinos rajone. II etapas</v>
          </cell>
        </row>
        <row r="174">
          <cell r="B174" t="str">
            <v>3.2.3</v>
          </cell>
          <cell r="D174" t="str">
            <v>Uždavinys: Plėtoti socialinių paslaugų infrastruktūrą ir socialinio būsto fondą bei didinti jų prieinamumą</v>
          </cell>
        </row>
        <row r="175">
          <cell r="B175" t="str">
            <v>3.2.3.1</v>
          </cell>
          <cell r="D175" t="str">
            <v>Priemonė: Socialinių paslaugų infrastruktūros plėtra</v>
          </cell>
        </row>
        <row r="176">
          <cell r="B176" t="str">
            <v>3.2.3.1.1</v>
          </cell>
          <cell r="C176" t="str">
            <v>R094407-270000-3213</v>
          </cell>
          <cell r="D176" t="str">
            <v>Anykščių rajono Svėdasų senelių globos namų modernizavimas</v>
          </cell>
        </row>
        <row r="177">
          <cell r="B177" t="str">
            <v>3.2.3.1.2</v>
          </cell>
          <cell r="C177" t="str">
            <v>R094407-270000-3214</v>
          </cell>
          <cell r="D177" t="str">
            <v>Utenos rajono savivaldybės Leliūnų socialinės globos namų modernizavimas</v>
          </cell>
        </row>
        <row r="178">
          <cell r="B178" t="str">
            <v>3.2.3.1.3</v>
          </cell>
          <cell r="C178" t="str">
            <v>R094407-270000-3215</v>
          </cell>
          <cell r="D178" t="str">
            <v>Zarasų rajono socialinių paslaugų centro nakvynės namų modernizavimas ir plėtra</v>
          </cell>
        </row>
        <row r="179">
          <cell r="B179" t="str">
            <v>3.2.3.1.4</v>
          </cell>
          <cell r="C179" t="str">
            <v>R094407-270000-3216</v>
          </cell>
          <cell r="D179" t="str">
            <v>Apleisto (nenaudojamo) buvusio visuomeninio pastato konversija ir pritaikymas savarankiško gyvenimo namų Visagine įkūrimas</v>
          </cell>
        </row>
        <row r="180">
          <cell r="B180" t="str">
            <v>3.2.3.2</v>
          </cell>
          <cell r="D180" t="str">
            <v>Priemonė: Socialinio būsto fondo plėtra</v>
          </cell>
        </row>
        <row r="181">
          <cell r="B181" t="str">
            <v>3.2.3.2.1</v>
          </cell>
          <cell r="C181" t="str">
            <v>R094408-252600-3217</v>
          </cell>
          <cell r="D181" t="str">
            <v>Socialinio būsto fondo plėtra Ignalinos rajono savivaldybėje</v>
          </cell>
        </row>
        <row r="182">
          <cell r="B182" t="str">
            <v>3.2.3.2.2</v>
          </cell>
          <cell r="C182" t="str">
            <v>R094408-250000-3218</v>
          </cell>
          <cell r="D182" t="str">
            <v>Bendrabučio tipo pastato, esančio Visagine,  Kosmoso 28, patalpų pritaikymas socialinio būsto įrengimui</v>
          </cell>
        </row>
        <row r="183">
          <cell r="B183" t="str">
            <v>3.2.3.2.3</v>
          </cell>
          <cell r="C183" t="str">
            <v>R094408-250000-3219</v>
          </cell>
          <cell r="D183" t="str">
            <v>Socialinio būsto fondo plėtra Anykščių rajono savivaldybėje</v>
          </cell>
        </row>
        <row r="184">
          <cell r="B184" t="str">
            <v>3.2.3.2.4</v>
          </cell>
          <cell r="C184" t="str">
            <v>R094408-262500-3220</v>
          </cell>
          <cell r="D184" t="str">
            <v>Socialinio būsto fondo plėtra Molėtų rajono savivaldybėje</v>
          </cell>
        </row>
        <row r="185">
          <cell r="B185" t="str">
            <v>3.2.3.2.5</v>
          </cell>
          <cell r="C185" t="str">
            <v>R094408-260000-3221</v>
          </cell>
          <cell r="D185" t="str">
            <v>Socialinio būsto fondo plėtra Zarasų rajono savivaldybėje</v>
          </cell>
        </row>
        <row r="186">
          <cell r="B186" t="str">
            <v>3.2.3.2.6</v>
          </cell>
          <cell r="C186" t="str">
            <v>R094408-260000-3222</v>
          </cell>
          <cell r="D186" t="str">
            <v>Socialinio būsto fondo plėtra Utenos rajono savivaldybėje</v>
          </cell>
        </row>
        <row r="187">
          <cell r="B187" t="str">
            <v>3.2.4</v>
          </cell>
          <cell r="D187" t="str">
            <v>Uždavinys: Plėtoti kultūros paslaugas ir infrastruktūrą</v>
          </cell>
        </row>
        <row r="188">
          <cell r="B188" t="str">
            <v>3.2.4.1</v>
          </cell>
          <cell r="D188" t="str">
            <v>Priemonė: Modernizuoti savivaldybių kultūros infrastuktūrą</v>
          </cell>
        </row>
        <row r="189">
          <cell r="B189" t="str">
            <v>3.2.4.1.1</v>
          </cell>
          <cell r="C189" t="str">
            <v>R093305-330000-3223</v>
          </cell>
          <cell r="D189" t="str">
            <v xml:space="preserve">Ignalinos rajono savivaldybės viešosios bibliotekos infrastruktūros pritaikymas vietos bendruomenės poreikiams </v>
          </cell>
        </row>
        <row r="190">
          <cell r="B190" t="str">
            <v>3.2.4.1.2</v>
          </cell>
          <cell r="C190" t="str">
            <v>R093305-334300-3224</v>
          </cell>
          <cell r="D190" t="str">
            <v>Renginių infrastruktūros atnaujinimas Zarasų miesto Didžiojoje saloje</v>
          </cell>
        </row>
        <row r="191">
          <cell r="B191" t="str">
            <v>3.2.4.1.3</v>
          </cell>
          <cell r="C191" t="str">
            <v>R093305-330000-3225</v>
          </cell>
          <cell r="D191" t="str">
            <v>Molėtų miesto laisvalaikio ir pramogų infrastruktūros atnaujinimas ir plėtra Labanoro g. 1b, Molėtai</v>
          </cell>
        </row>
        <row r="192">
          <cell r="B192" t="str">
            <v>3.2.4.1.4</v>
          </cell>
          <cell r="C192" t="str">
            <v>R093305-330000-3226</v>
          </cell>
          <cell r="D192" t="str">
            <v>Buvusios Sedulinos mokyklos pastato pritaikymas Visagino kultūros centro ir bendruomenės reikmėms, įrengiant Kultūros, turizmo ir kūrybinio verslo miestą po vienu stogu.</v>
          </cell>
        </row>
        <row r="193">
          <cell r="B193" t="str">
            <v>3.2.4.1.5</v>
          </cell>
          <cell r="C193" t="str">
            <v>R093305-330000-3227</v>
          </cell>
          <cell r="D193" t="str">
            <v>Lietuvos etnokosmologijos muziejaus paslaugų plėtros baigiamasis etapas</v>
          </cell>
        </row>
        <row r="194">
          <cell r="B194" t="str">
            <v>3.2.4.1.6</v>
          </cell>
          <cell r="C194" t="str">
            <v>R093305-330000-3228</v>
          </cell>
          <cell r="D194" t="str">
            <v>Utenos A. ir M. Miškinių viešosios bibliotekos modernizavimas</v>
          </cell>
        </row>
        <row r="195">
          <cell r="B195" t="str">
            <v>3.2.5</v>
          </cell>
          <cell r="D195" t="str">
            <v>Uždavinys: Gerinti viešąjį valdymą</v>
          </cell>
        </row>
        <row r="196">
          <cell r="B196" t="str">
            <v>3.2.5.1</v>
          </cell>
          <cell r="D196" t="str">
            <v>Priemonė: Paslaugų ir asmenų aptarnavimo kokybės gerinimas savivaldybėse</v>
          </cell>
        </row>
        <row r="197">
          <cell r="B197" t="str">
            <v>3.2.5.1.1</v>
          </cell>
          <cell r="C197" t="str">
            <v>R099920-490000-3229</v>
          </cell>
          <cell r="D197" t="str">
            <v>Paslaugų ir asmenų aptarnavimo kokybės gerinimas Visagino  savivaldybėje</v>
          </cell>
        </row>
        <row r="198">
          <cell r="B198" t="str">
            <v>3.2.5.1.2</v>
          </cell>
          <cell r="C198" t="str">
            <v>R099920-490000-3230</v>
          </cell>
          <cell r="D198" t="str">
            <v>Paslaugų ir asmenų aptarnavimo kokybės gerinimas Molėtų rajono savivaldybėje</v>
          </cell>
        </row>
        <row r="199">
          <cell r="B199" t="str">
            <v xml:space="preserve"> 3.2.5.1.3</v>
          </cell>
          <cell r="C199" t="str">
            <v>R099920-490000-3231</v>
          </cell>
          <cell r="D199" t="str">
            <v>Paslaugų ir asmenų aptarnavimo kokybės gerinimas Zarasų rajono savivaldybėje</v>
          </cell>
        </row>
        <row r="200">
          <cell r="B200" t="str">
            <v>3.2.5.1.4</v>
          </cell>
          <cell r="C200" t="str">
            <v>R099920-490000-3232</v>
          </cell>
          <cell r="D200" t="str">
            <v>Paslaugų ir asmenų aptarnavimo kokybės gerinimas Utenos rajono savivaldybėje, I etapas</v>
          </cell>
        </row>
        <row r="201">
          <cell r="B201" t="str">
            <v xml:space="preserve"> 3.2.5.1.5</v>
          </cell>
          <cell r="C201" t="str">
            <v>R099920-490000-3233</v>
          </cell>
          <cell r="D201" t="str">
            <v>Paslaugų ir asmenų aptarnavimo kokybės gerinimas Anykščių savivaldybėje</v>
          </cell>
        </row>
        <row r="202">
          <cell r="B202" t="str">
            <v xml:space="preserve"> 3.2.5.1.6</v>
          </cell>
          <cell r="C202" t="str">
            <v>R099920-490000-3234</v>
          </cell>
          <cell r="D202" t="str">
            <v>Paslaugų ir asmenų aptarnavimo kokybės gerinimas Ignalinos rajono savivaldybėje</v>
          </cell>
        </row>
        <row r="203">
          <cell r="B203" t="str">
            <v>3.2.5.1.8</v>
          </cell>
          <cell r="C203" t="str">
            <v>R099920-490000-3236</v>
          </cell>
          <cell r="D203" t="str">
            <v>Paslaugų ir asmenų aptarnavimo kokybės gerinimas Utenos rajono seniūnijose</v>
          </cell>
        </row>
      </sheetData>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 val="4_priedo_1"/>
      <sheetName val="SFMIS_1"/>
      <sheetName val="4_priedo_2"/>
      <sheetName val="5_priedo_1"/>
      <sheetName val="5_priedo_2"/>
    </sheetNames>
    <sheetDataSet>
      <sheetData sheetId="0">
        <row r="12">
          <cell r="S12">
            <v>3864015.05</v>
          </cell>
          <cell r="T12">
            <v>13126050.800000001</v>
          </cell>
        </row>
        <row r="32">
          <cell r="S32">
            <v>393678.96999999986</v>
          </cell>
          <cell r="T32">
            <v>3950581.0999999996</v>
          </cell>
        </row>
        <row r="37">
          <cell r="S37">
            <v>44799.979999999938</v>
          </cell>
          <cell r="T37">
            <v>851199.64</v>
          </cell>
        </row>
        <row r="45">
          <cell r="S45">
            <v>1063600.8299999998</v>
          </cell>
          <cell r="T45">
            <v>4028021.5599999996</v>
          </cell>
        </row>
        <row r="58">
          <cell r="S58">
            <v>347708.86</v>
          </cell>
          <cell r="T58">
            <v>494684.07</v>
          </cell>
        </row>
        <row r="66">
          <cell r="S66">
            <v>522437.29000000004</v>
          </cell>
          <cell r="T66">
            <v>1047118</v>
          </cell>
        </row>
        <row r="72">
          <cell r="S72">
            <v>214041.18</v>
          </cell>
          <cell r="T72">
            <v>1212899.99</v>
          </cell>
        </row>
        <row r="77">
          <cell r="S77">
            <v>305008.79000000004</v>
          </cell>
          <cell r="T77">
            <v>1140150.04</v>
          </cell>
        </row>
        <row r="83">
          <cell r="S83">
            <v>145535.16000000003</v>
          </cell>
          <cell r="T83">
            <v>824699.02</v>
          </cell>
        </row>
        <row r="89">
          <cell r="S89">
            <v>5756135.8900000006</v>
          </cell>
          <cell r="T89">
            <v>8800030.2000000011</v>
          </cell>
        </row>
        <row r="101">
          <cell r="S101">
            <v>200219.50999999998</v>
          </cell>
          <cell r="T101">
            <v>1134577.28</v>
          </cell>
        </row>
        <row r="104">
          <cell r="S104">
            <v>679199.08</v>
          </cell>
          <cell r="T104">
            <v>3703055.09</v>
          </cell>
        </row>
        <row r="113">
          <cell r="S113">
            <v>842739.44000000006</v>
          </cell>
          <cell r="T113">
            <v>2995696.0700000003</v>
          </cell>
        </row>
        <row r="136">
          <cell r="S136">
            <v>79103.900000000023</v>
          </cell>
          <cell r="T136">
            <v>919630.64</v>
          </cell>
        </row>
        <row r="139">
          <cell r="S139">
            <v>294592.93000000005</v>
          </cell>
          <cell r="T139">
            <v>902767.96</v>
          </cell>
        </row>
        <row r="144">
          <cell r="S144">
            <v>261919.89999999991</v>
          </cell>
          <cell r="T144">
            <v>1404711</v>
          </cell>
        </row>
        <row r="149">
          <cell r="S149">
            <v>100145.70000000003</v>
          </cell>
          <cell r="T149">
            <v>1181520.1099999999</v>
          </cell>
        </row>
        <row r="159">
          <cell r="S159">
            <v>3103.1</v>
          </cell>
          <cell r="T159">
            <v>38251.330000000009</v>
          </cell>
        </row>
        <row r="167">
          <cell r="S167">
            <v>74081.190000000031</v>
          </cell>
          <cell r="T167">
            <v>913447.13000000012</v>
          </cell>
        </row>
        <row r="176">
          <cell r="S176">
            <v>608209.36</v>
          </cell>
          <cell r="T176">
            <v>810440.4</v>
          </cell>
        </row>
        <row r="181">
          <cell r="S181">
            <v>384807.64999999997</v>
          </cell>
          <cell r="T181">
            <v>2180206.1800000002</v>
          </cell>
        </row>
        <row r="189">
          <cell r="S189">
            <v>346629.47000000009</v>
          </cell>
          <cell r="T189">
            <v>5182773.66</v>
          </cell>
        </row>
        <row r="197">
          <cell r="S197">
            <v>168080.94</v>
          </cell>
          <cell r="T197">
            <v>951990.68</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08"/>
  <sheetViews>
    <sheetView zoomScale="90" zoomScaleNormal="90" workbookViewId="0">
      <pane ySplit="7" topLeftCell="A84" activePane="bottomLeft" state="frozen"/>
      <selection pane="bottomLeft" activeCell="J86" sqref="J86"/>
    </sheetView>
  </sheetViews>
  <sheetFormatPr defaultColWidth="9.1796875" defaultRowHeight="14.5" x14ac:dyDescent="0.35"/>
  <cols>
    <col min="1" max="1" width="4.453125" style="6" customWidth="1"/>
    <col min="2" max="2" width="10.1796875" style="6" customWidth="1"/>
    <col min="3" max="3" width="12.1796875" style="6" customWidth="1"/>
    <col min="4" max="4" width="12.453125" style="6" customWidth="1"/>
    <col min="5" max="5" width="10.81640625" style="6" customWidth="1"/>
    <col min="6" max="6" width="12" style="6" customWidth="1"/>
    <col min="7" max="7" width="12.54296875" style="6" customWidth="1"/>
    <col min="8" max="8" width="12.453125" style="6" customWidth="1"/>
    <col min="9" max="9" width="9.1796875" style="6"/>
    <col min="10" max="12" width="11" style="6" customWidth="1"/>
    <col min="13" max="15" width="9.1796875" style="6"/>
    <col min="16" max="16" width="13" style="6" customWidth="1"/>
    <col min="17" max="19" width="12.81640625" style="6" customWidth="1"/>
    <col min="20" max="21" width="9.1796875" style="6"/>
    <col min="22" max="22" width="12.81640625" style="6" bestFit="1" customWidth="1"/>
    <col min="23" max="23" width="9.1796875" style="6" customWidth="1"/>
    <col min="24" max="25" width="9.1796875" style="6"/>
    <col min="26" max="26" width="12.81640625" style="6" customWidth="1"/>
    <col min="27" max="16384" width="9.1796875" style="6"/>
  </cols>
  <sheetData>
    <row r="1" spans="2:26" ht="15.5" x14ac:dyDescent="0.35">
      <c r="J1" s="7"/>
      <c r="K1" s="7"/>
      <c r="L1" s="7"/>
      <c r="N1" s="7"/>
      <c r="O1" s="7"/>
      <c r="P1" s="7" t="s">
        <v>9</v>
      </c>
      <c r="Q1" s="7"/>
      <c r="R1" s="7"/>
      <c r="S1" s="7"/>
    </row>
    <row r="2" spans="2:26" ht="15.5" x14ac:dyDescent="0.35">
      <c r="J2" s="8"/>
      <c r="K2" s="8"/>
      <c r="L2" s="8"/>
      <c r="N2" s="8"/>
      <c r="O2" s="8"/>
      <c r="P2" s="8" t="s">
        <v>1</v>
      </c>
      <c r="Q2" s="8"/>
      <c r="R2" s="8"/>
      <c r="S2" s="8"/>
    </row>
    <row r="3" spans="2:26" ht="15.5" x14ac:dyDescent="0.35">
      <c r="J3" s="8"/>
      <c r="K3" s="8"/>
      <c r="L3" s="8"/>
      <c r="N3" s="8"/>
      <c r="O3" s="8"/>
      <c r="P3" s="8" t="s">
        <v>2</v>
      </c>
      <c r="Q3" s="8"/>
      <c r="R3" s="8"/>
      <c r="S3" s="8"/>
    </row>
    <row r="4" spans="2:26" ht="15.5" x14ac:dyDescent="0.35">
      <c r="B4" s="5" t="s">
        <v>34</v>
      </c>
      <c r="J4" s="8"/>
      <c r="K4" s="8"/>
      <c r="L4" s="8"/>
      <c r="N4" s="8"/>
      <c r="O4" s="8"/>
      <c r="P4" s="8"/>
      <c r="Q4" s="8"/>
      <c r="R4" s="8"/>
      <c r="S4" s="8"/>
    </row>
    <row r="5" spans="2:26" ht="15" x14ac:dyDescent="0.35">
      <c r="B5" s="9" t="s">
        <v>43</v>
      </c>
    </row>
    <row r="6" spans="2:26" ht="54.75" customHeight="1" x14ac:dyDescent="0.35">
      <c r="B6" s="387" t="s">
        <v>46</v>
      </c>
      <c r="C6" s="389"/>
      <c r="D6" s="389"/>
      <c r="E6" s="389"/>
      <c r="F6" s="389"/>
      <c r="G6" s="389"/>
      <c r="H6" s="389"/>
      <c r="I6" s="389"/>
      <c r="J6" s="389"/>
      <c r="K6" s="389"/>
      <c r="L6" s="389"/>
      <c r="M6" s="388"/>
      <c r="N6" s="387" t="s">
        <v>8</v>
      </c>
      <c r="O6" s="388"/>
      <c r="P6" s="390" t="s">
        <v>10</v>
      </c>
      <c r="Q6" s="391"/>
      <c r="R6" s="391"/>
      <c r="S6" s="391"/>
    </row>
    <row r="7" spans="2:26" ht="91.5" customHeight="1" x14ac:dyDescent="0.35">
      <c r="B7" s="313" t="s">
        <v>19</v>
      </c>
      <c r="C7" s="313" t="s">
        <v>27</v>
      </c>
      <c r="D7" s="313" t="s">
        <v>14</v>
      </c>
      <c r="E7" s="313" t="s">
        <v>5</v>
      </c>
      <c r="F7" s="313" t="s">
        <v>18</v>
      </c>
      <c r="G7" s="313" t="s">
        <v>3</v>
      </c>
      <c r="H7" s="11" t="s">
        <v>28</v>
      </c>
      <c r="I7" s="313" t="s">
        <v>29</v>
      </c>
      <c r="J7" s="313" t="s">
        <v>30</v>
      </c>
      <c r="K7" s="313" t="s">
        <v>31</v>
      </c>
      <c r="L7" s="313" t="s">
        <v>32</v>
      </c>
      <c r="M7" s="313" t="s">
        <v>33</v>
      </c>
      <c r="N7" s="313" t="s">
        <v>6</v>
      </c>
      <c r="O7" s="313" t="s">
        <v>7</v>
      </c>
      <c r="P7" s="313" t="s">
        <v>42</v>
      </c>
      <c r="Q7" s="14" t="s">
        <v>49</v>
      </c>
      <c r="R7" s="14" t="s">
        <v>47</v>
      </c>
      <c r="S7" s="14" t="s">
        <v>35</v>
      </c>
    </row>
    <row r="8" spans="2:26" ht="13.5" customHeight="1" x14ac:dyDescent="0.35">
      <c r="B8" s="13">
        <v>1</v>
      </c>
      <c r="C8" s="13">
        <v>2</v>
      </c>
      <c r="D8" s="13">
        <v>3</v>
      </c>
      <c r="E8" s="13">
        <v>4</v>
      </c>
      <c r="F8" s="13">
        <v>5</v>
      </c>
      <c r="G8" s="13">
        <v>6</v>
      </c>
      <c r="H8" s="13">
        <v>7</v>
      </c>
      <c r="I8" s="13">
        <v>8</v>
      </c>
      <c r="J8" s="13">
        <v>9</v>
      </c>
      <c r="K8" s="13">
        <v>10</v>
      </c>
      <c r="L8" s="13">
        <v>11</v>
      </c>
      <c r="M8" s="13">
        <v>12</v>
      </c>
      <c r="N8" s="13">
        <v>13</v>
      </c>
      <c r="O8" s="13">
        <v>14</v>
      </c>
      <c r="P8" s="13">
        <v>15</v>
      </c>
      <c r="Q8" s="13">
        <v>16</v>
      </c>
      <c r="R8" s="13">
        <v>17</v>
      </c>
      <c r="S8" s="13">
        <v>18</v>
      </c>
    </row>
    <row r="9" spans="2:26" ht="67.5" customHeight="1" x14ac:dyDescent="0.35">
      <c r="B9" s="15" t="s">
        <v>0</v>
      </c>
      <c r="C9" s="15"/>
      <c r="D9" s="15" t="s">
        <v>50</v>
      </c>
      <c r="E9" s="15"/>
      <c r="F9" s="15"/>
      <c r="G9" s="15"/>
      <c r="H9" s="15"/>
      <c r="I9" s="15"/>
      <c r="J9" s="15"/>
      <c r="K9" s="15"/>
      <c r="L9" s="15"/>
      <c r="M9" s="15"/>
      <c r="N9" s="15"/>
      <c r="O9" s="15"/>
      <c r="P9" s="15"/>
      <c r="Q9" s="15"/>
      <c r="R9" s="15"/>
      <c r="S9" s="15"/>
    </row>
    <row r="10" spans="2:26" ht="213.75" customHeight="1" x14ac:dyDescent="0.35">
      <c r="B10" s="16" t="s">
        <v>51</v>
      </c>
      <c r="C10" s="17"/>
      <c r="D10" s="18" t="s">
        <v>52</v>
      </c>
      <c r="E10" s="17"/>
      <c r="F10" s="16"/>
      <c r="G10" s="16"/>
      <c r="H10" s="17"/>
      <c r="I10" s="16"/>
      <c r="J10" s="17"/>
      <c r="K10" s="17"/>
      <c r="L10" s="16"/>
      <c r="M10" s="16"/>
      <c r="N10" s="16"/>
      <c r="O10" s="17"/>
      <c r="P10" s="16"/>
      <c r="Q10" s="17"/>
      <c r="R10" s="16"/>
      <c r="S10" s="16"/>
    </row>
    <row r="11" spans="2:26" ht="128.25" customHeight="1" x14ac:dyDescent="0.35">
      <c r="B11" s="19" t="s">
        <v>53</v>
      </c>
      <c r="C11" s="20"/>
      <c r="D11" s="20" t="s">
        <v>54</v>
      </c>
      <c r="E11" s="20"/>
      <c r="F11" s="19"/>
      <c r="G11" s="20"/>
      <c r="H11" s="19"/>
      <c r="I11" s="20"/>
      <c r="J11" s="19"/>
      <c r="K11" s="19"/>
      <c r="L11" s="20"/>
      <c r="M11" s="20"/>
      <c r="N11" s="19"/>
      <c r="O11" s="20"/>
      <c r="P11" s="19"/>
      <c r="Q11" s="20"/>
      <c r="R11" s="19"/>
      <c r="S11" s="20"/>
    </row>
    <row r="12" spans="2:26" ht="51" customHeight="1" x14ac:dyDescent="0.35">
      <c r="B12" s="21" t="s">
        <v>55</v>
      </c>
      <c r="C12" s="21"/>
      <c r="D12" s="21" t="s">
        <v>56</v>
      </c>
      <c r="E12" s="21"/>
      <c r="F12" s="21"/>
      <c r="G12" s="21"/>
      <c r="H12" s="21"/>
      <c r="I12" s="21"/>
      <c r="J12" s="21"/>
      <c r="K12" s="21"/>
      <c r="L12" s="21"/>
      <c r="M12" s="21"/>
      <c r="N12" s="21"/>
      <c r="O12" s="21"/>
      <c r="P12" s="265">
        <f>P13+P14+P15+P16+P17+P18+P19+P20+P21+P22+P23+P24+P25+P26+P27+P28+P29+P30+P31</f>
        <v>16877939.060000002</v>
      </c>
      <c r="Q12" s="265">
        <f t="shared" ref="Q12:S12" si="0">Q13+Q14+Q15+Q16+Q17+Q18+Q19+Q20+Q21+Q22+Q23+Q24+Q25+Q26+Q27+Q28+Q29+Q30+Q31</f>
        <v>12068900.260000002</v>
      </c>
      <c r="R12" s="265">
        <f t="shared" si="0"/>
        <v>1058564.48</v>
      </c>
      <c r="S12" s="265">
        <f t="shared" si="0"/>
        <v>3750474.3199999994</v>
      </c>
    </row>
    <row r="13" spans="2:26" ht="74.25" customHeight="1" x14ac:dyDescent="0.35">
      <c r="B13" s="12" t="s">
        <v>57</v>
      </c>
      <c r="C13" s="12" t="s">
        <v>58</v>
      </c>
      <c r="D13" s="26" t="s">
        <v>59</v>
      </c>
      <c r="E13" s="26" t="s">
        <v>60</v>
      </c>
      <c r="F13" s="26" t="s">
        <v>61</v>
      </c>
      <c r="G13" s="26" t="s">
        <v>62</v>
      </c>
      <c r="H13" s="23" t="s">
        <v>63</v>
      </c>
      <c r="I13" s="23" t="s">
        <v>64</v>
      </c>
      <c r="J13" s="23" t="s">
        <v>65</v>
      </c>
      <c r="K13" s="23" t="s">
        <v>66</v>
      </c>
      <c r="L13" s="23" t="s">
        <v>66</v>
      </c>
      <c r="M13" s="23" t="s">
        <v>66</v>
      </c>
      <c r="N13" s="24" t="s">
        <v>69</v>
      </c>
      <c r="O13" s="24">
        <v>2020</v>
      </c>
      <c r="P13" s="23">
        <v>2463370.09</v>
      </c>
      <c r="Q13" s="23">
        <v>1441407.94</v>
      </c>
      <c r="R13" s="23">
        <v>127183.06</v>
      </c>
      <c r="S13" s="23">
        <f>P13-Q13-R13</f>
        <v>894779.08999999985</v>
      </c>
    </row>
    <row r="14" spans="2:26" ht="78" customHeight="1" x14ac:dyDescent="0.35">
      <c r="B14" s="12" t="s">
        <v>70</v>
      </c>
      <c r="C14" s="12" t="s">
        <v>71</v>
      </c>
      <c r="D14" s="26" t="s">
        <v>72</v>
      </c>
      <c r="E14" s="26" t="s">
        <v>60</v>
      </c>
      <c r="F14" s="26" t="s">
        <v>61</v>
      </c>
      <c r="G14" s="26" t="s">
        <v>73</v>
      </c>
      <c r="H14" s="23" t="s">
        <v>63</v>
      </c>
      <c r="I14" s="23" t="s">
        <v>64</v>
      </c>
      <c r="J14" s="23" t="s">
        <v>65</v>
      </c>
      <c r="K14" s="23" t="s">
        <v>66</v>
      </c>
      <c r="L14" s="23" t="s">
        <v>66</v>
      </c>
      <c r="M14" s="23" t="s">
        <v>66</v>
      </c>
      <c r="N14" s="24" t="s">
        <v>74</v>
      </c>
      <c r="O14" s="24">
        <v>2019</v>
      </c>
      <c r="P14" s="23">
        <v>1142588.6399999999</v>
      </c>
      <c r="Q14" s="23">
        <v>876544.37</v>
      </c>
      <c r="R14" s="23">
        <v>56523.41</v>
      </c>
      <c r="S14" s="23">
        <f t="shared" ref="S14:S25" si="1">P14-Q14-R14</f>
        <v>209520.8599999999</v>
      </c>
    </row>
    <row r="15" spans="2:26" ht="90" customHeight="1" x14ac:dyDescent="0.35">
      <c r="B15" s="12" t="s">
        <v>75</v>
      </c>
      <c r="C15" s="12" t="s">
        <v>76</v>
      </c>
      <c r="D15" s="26" t="s">
        <v>77</v>
      </c>
      <c r="E15" s="26" t="s">
        <v>60</v>
      </c>
      <c r="F15" s="26" t="s">
        <v>61</v>
      </c>
      <c r="G15" s="26" t="s">
        <v>73</v>
      </c>
      <c r="H15" s="26" t="s">
        <v>63</v>
      </c>
      <c r="I15" s="26" t="s">
        <v>64</v>
      </c>
      <c r="J15" s="26" t="s">
        <v>65</v>
      </c>
      <c r="K15" s="26" t="s">
        <v>66</v>
      </c>
      <c r="L15" s="26" t="s">
        <v>66</v>
      </c>
      <c r="M15" s="26" t="s">
        <v>66</v>
      </c>
      <c r="N15" s="25" t="s">
        <v>79</v>
      </c>
      <c r="O15" s="25">
        <v>2018</v>
      </c>
      <c r="P15" s="26">
        <v>667440.92000000004</v>
      </c>
      <c r="Q15" s="26">
        <v>567324.77</v>
      </c>
      <c r="R15" s="26">
        <v>50058.07</v>
      </c>
      <c r="S15" s="26">
        <f t="shared" si="1"/>
        <v>50058.080000000024</v>
      </c>
      <c r="Z15" s="6" t="s">
        <v>216</v>
      </c>
    </row>
    <row r="16" spans="2:26" ht="74.25" customHeight="1" x14ac:dyDescent="0.35">
      <c r="B16" s="12" t="s">
        <v>80</v>
      </c>
      <c r="C16" s="12" t="s">
        <v>81</v>
      </c>
      <c r="D16" s="26" t="s">
        <v>82</v>
      </c>
      <c r="E16" s="26" t="s">
        <v>83</v>
      </c>
      <c r="F16" s="26" t="s">
        <v>84</v>
      </c>
      <c r="G16" s="26" t="s">
        <v>85</v>
      </c>
      <c r="H16" s="23" t="s">
        <v>63</v>
      </c>
      <c r="I16" s="23" t="s">
        <v>86</v>
      </c>
      <c r="J16" s="23" t="s">
        <v>30</v>
      </c>
      <c r="K16" s="23" t="s">
        <v>87</v>
      </c>
      <c r="L16" s="23" t="s">
        <v>87</v>
      </c>
      <c r="M16" s="23" t="s">
        <v>66</v>
      </c>
      <c r="N16" s="25" t="s">
        <v>88</v>
      </c>
      <c r="O16" s="25">
        <v>2023</v>
      </c>
      <c r="P16" s="23">
        <f>Q16+R16+S16</f>
        <v>1429370.24</v>
      </c>
      <c r="Q16" s="23">
        <v>1212468</v>
      </c>
      <c r="R16" s="23">
        <v>106983</v>
      </c>
      <c r="S16" s="23">
        <v>109919.24</v>
      </c>
    </row>
    <row r="17" spans="2:24" ht="125.25" customHeight="1" x14ac:dyDescent="0.35">
      <c r="B17" s="12" t="s">
        <v>89</v>
      </c>
      <c r="C17" s="12" t="s">
        <v>90</v>
      </c>
      <c r="D17" s="26" t="s">
        <v>91</v>
      </c>
      <c r="E17" s="26" t="s">
        <v>92</v>
      </c>
      <c r="F17" s="26" t="s">
        <v>61</v>
      </c>
      <c r="G17" s="26" t="s">
        <v>93</v>
      </c>
      <c r="H17" s="26" t="s">
        <v>63</v>
      </c>
      <c r="I17" s="26" t="s">
        <v>64</v>
      </c>
      <c r="J17" s="26" t="s">
        <v>65</v>
      </c>
      <c r="K17" s="26" t="s">
        <v>66</v>
      </c>
      <c r="L17" s="26" t="s">
        <v>66</v>
      </c>
      <c r="M17" s="26" t="s">
        <v>66</v>
      </c>
      <c r="N17" s="25" t="s">
        <v>78</v>
      </c>
      <c r="O17" s="25">
        <v>2019</v>
      </c>
      <c r="P17" s="26">
        <v>985763.28</v>
      </c>
      <c r="Q17" s="26">
        <v>492299.07</v>
      </c>
      <c r="R17" s="26">
        <v>57917.54</v>
      </c>
      <c r="S17" s="26">
        <f>P17-Q17-R17</f>
        <v>435546.67000000004</v>
      </c>
    </row>
    <row r="18" spans="2:24" ht="66" customHeight="1" x14ac:dyDescent="0.35">
      <c r="B18" s="12" t="s">
        <v>94</v>
      </c>
      <c r="C18" s="12" t="s">
        <v>95</v>
      </c>
      <c r="D18" s="26" t="s">
        <v>96</v>
      </c>
      <c r="E18" s="26" t="s">
        <v>92</v>
      </c>
      <c r="F18" s="26" t="s">
        <v>61</v>
      </c>
      <c r="G18" s="26" t="s">
        <v>93</v>
      </c>
      <c r="H18" s="26" t="s">
        <v>63</v>
      </c>
      <c r="I18" s="26" t="s">
        <v>64</v>
      </c>
      <c r="J18" s="26" t="s">
        <v>65</v>
      </c>
      <c r="K18" s="26" t="s">
        <v>66</v>
      </c>
      <c r="L18" s="26" t="s">
        <v>66</v>
      </c>
      <c r="M18" s="23" t="s">
        <v>66</v>
      </c>
      <c r="N18" s="25" t="s">
        <v>97</v>
      </c>
      <c r="O18" s="25">
        <v>2020</v>
      </c>
      <c r="P18" s="26">
        <v>342043.32</v>
      </c>
      <c r="Q18" s="26">
        <v>239999.57</v>
      </c>
      <c r="R18" s="26">
        <v>21176.43</v>
      </c>
      <c r="S18" s="23">
        <f t="shared" si="1"/>
        <v>80867.320000000007</v>
      </c>
    </row>
    <row r="19" spans="2:24" s="27" customFormat="1" ht="92.25" customHeight="1" x14ac:dyDescent="0.35">
      <c r="B19" s="12" t="s">
        <v>98</v>
      </c>
      <c r="C19" s="12" t="s">
        <v>99</v>
      </c>
      <c r="D19" s="26" t="s">
        <v>100</v>
      </c>
      <c r="E19" s="26" t="s">
        <v>101</v>
      </c>
      <c r="F19" s="26" t="s">
        <v>84</v>
      </c>
      <c r="G19" s="26" t="s">
        <v>102</v>
      </c>
      <c r="H19" s="26" t="s">
        <v>63</v>
      </c>
      <c r="I19" s="26" t="s">
        <v>86</v>
      </c>
      <c r="J19" s="26" t="s">
        <v>30</v>
      </c>
      <c r="K19" s="26" t="s">
        <v>87</v>
      </c>
      <c r="L19" s="26" t="s">
        <v>87</v>
      </c>
      <c r="M19" s="26" t="s">
        <v>66</v>
      </c>
      <c r="N19" s="25">
        <v>2020</v>
      </c>
      <c r="O19" s="25">
        <v>2021</v>
      </c>
      <c r="P19" s="26">
        <v>891263.89</v>
      </c>
      <c r="Q19" s="26">
        <v>703501.72</v>
      </c>
      <c r="R19" s="26">
        <v>62073.68</v>
      </c>
      <c r="S19" s="26">
        <f t="shared" si="1"/>
        <v>125688.49000000005</v>
      </c>
      <c r="T19" s="6"/>
      <c r="U19" s="6"/>
      <c r="V19" s="6"/>
      <c r="W19" s="6"/>
      <c r="X19" s="6"/>
    </row>
    <row r="20" spans="2:24" s="27" customFormat="1" ht="156.75" customHeight="1" x14ac:dyDescent="0.35">
      <c r="B20" s="12" t="s">
        <v>105</v>
      </c>
      <c r="C20" s="12" t="s">
        <v>106</v>
      </c>
      <c r="D20" s="26" t="s">
        <v>107</v>
      </c>
      <c r="E20" s="26" t="s">
        <v>101</v>
      </c>
      <c r="F20" s="26" t="s">
        <v>84</v>
      </c>
      <c r="G20" s="26" t="s">
        <v>102</v>
      </c>
      <c r="H20" s="26" t="s">
        <v>63</v>
      </c>
      <c r="I20" s="26" t="s">
        <v>64</v>
      </c>
      <c r="J20" s="26" t="s">
        <v>65</v>
      </c>
      <c r="K20" s="26" t="s">
        <v>66</v>
      </c>
      <c r="L20" s="26" t="s">
        <v>66</v>
      </c>
      <c r="M20" s="26" t="s">
        <v>66</v>
      </c>
      <c r="N20" s="25" t="s">
        <v>109</v>
      </c>
      <c r="O20" s="25">
        <v>2020</v>
      </c>
      <c r="P20" s="26">
        <v>608050.61</v>
      </c>
      <c r="Q20" s="26">
        <v>502479.08</v>
      </c>
      <c r="R20" s="26">
        <v>44336.39</v>
      </c>
      <c r="S20" s="26">
        <v>61235.14</v>
      </c>
      <c r="T20" s="6"/>
      <c r="U20" s="6"/>
      <c r="V20" s="6"/>
      <c r="W20" s="6"/>
      <c r="X20" s="6"/>
    </row>
    <row r="21" spans="2:24" s="27" customFormat="1" ht="69.75" customHeight="1" x14ac:dyDescent="0.35">
      <c r="B21" s="12" t="s">
        <v>110</v>
      </c>
      <c r="C21" s="12" t="s">
        <v>111</v>
      </c>
      <c r="D21" s="26" t="s">
        <v>112</v>
      </c>
      <c r="E21" s="26" t="s">
        <v>92</v>
      </c>
      <c r="F21" s="26" t="s">
        <v>61</v>
      </c>
      <c r="G21" s="26" t="s">
        <v>93</v>
      </c>
      <c r="H21" s="26" t="s">
        <v>63</v>
      </c>
      <c r="I21" s="26" t="s">
        <v>64</v>
      </c>
      <c r="J21" s="26" t="s">
        <v>65</v>
      </c>
      <c r="K21" s="26" t="s">
        <v>66</v>
      </c>
      <c r="L21" s="26" t="s">
        <v>66</v>
      </c>
      <c r="M21" s="26" t="s">
        <v>66</v>
      </c>
      <c r="N21" s="25" t="s">
        <v>113</v>
      </c>
      <c r="O21" s="25">
        <v>2020</v>
      </c>
      <c r="P21" s="26">
        <v>1108787.51</v>
      </c>
      <c r="Q21" s="26">
        <v>700000</v>
      </c>
      <c r="R21" s="26">
        <v>61765</v>
      </c>
      <c r="S21" s="26">
        <f t="shared" si="1"/>
        <v>347022.51</v>
      </c>
      <c r="T21" s="6"/>
      <c r="U21" s="6"/>
      <c r="V21" s="6"/>
      <c r="W21" s="6"/>
      <c r="X21" s="6"/>
    </row>
    <row r="22" spans="2:24" s="27" customFormat="1" ht="69.75" customHeight="1" x14ac:dyDescent="0.35">
      <c r="B22" s="12" t="s">
        <v>114</v>
      </c>
      <c r="C22" s="12" t="s">
        <v>115</v>
      </c>
      <c r="D22" s="26" t="s">
        <v>116</v>
      </c>
      <c r="E22" s="26" t="s">
        <v>101</v>
      </c>
      <c r="F22" s="26" t="s">
        <v>84</v>
      </c>
      <c r="G22" s="26" t="s">
        <v>102</v>
      </c>
      <c r="H22" s="26" t="s">
        <v>63</v>
      </c>
      <c r="I22" s="26" t="s">
        <v>86</v>
      </c>
      <c r="J22" s="26" t="s">
        <v>30</v>
      </c>
      <c r="K22" s="26" t="s">
        <v>87</v>
      </c>
      <c r="L22" s="26" t="s">
        <v>87</v>
      </c>
      <c r="M22" s="26" t="s">
        <v>66</v>
      </c>
      <c r="N22" s="25" t="s">
        <v>117</v>
      </c>
      <c r="O22" s="25">
        <v>2021</v>
      </c>
      <c r="P22" s="26">
        <v>1365071.92</v>
      </c>
      <c r="Q22" s="26">
        <v>865499.4</v>
      </c>
      <c r="R22" s="26">
        <v>76367.600000000006</v>
      </c>
      <c r="S22" s="26">
        <f t="shared" si="1"/>
        <v>423204.91999999993</v>
      </c>
      <c r="T22" s="6"/>
      <c r="U22" s="6"/>
      <c r="V22" s="6"/>
      <c r="W22" s="6"/>
      <c r="X22" s="6"/>
    </row>
    <row r="23" spans="2:24" s="27" customFormat="1" ht="103.5" customHeight="1" x14ac:dyDescent="0.35">
      <c r="B23" s="12" t="s">
        <v>118</v>
      </c>
      <c r="C23" s="12" t="s">
        <v>119</v>
      </c>
      <c r="D23" s="26" t="s">
        <v>120</v>
      </c>
      <c r="E23" s="26" t="s">
        <v>101</v>
      </c>
      <c r="F23" s="26" t="s">
        <v>84</v>
      </c>
      <c r="G23" s="26" t="s">
        <v>102</v>
      </c>
      <c r="H23" s="26" t="s">
        <v>63</v>
      </c>
      <c r="I23" s="26" t="s">
        <v>86</v>
      </c>
      <c r="J23" s="26" t="s">
        <v>30</v>
      </c>
      <c r="K23" s="26" t="s">
        <v>87</v>
      </c>
      <c r="L23" s="26" t="s">
        <v>87</v>
      </c>
      <c r="M23" s="26" t="s">
        <v>66</v>
      </c>
      <c r="N23" s="25">
        <v>2020</v>
      </c>
      <c r="O23" s="25">
        <v>2021</v>
      </c>
      <c r="P23" s="26">
        <v>332642.24</v>
      </c>
      <c r="Q23" s="26">
        <v>282745.90000000002</v>
      </c>
      <c r="R23" s="26">
        <v>24948.17</v>
      </c>
      <c r="S23" s="26">
        <f t="shared" si="1"/>
        <v>24948.169999999969</v>
      </c>
      <c r="T23" s="6"/>
      <c r="U23" s="6"/>
      <c r="V23" s="6"/>
      <c r="W23" s="6"/>
      <c r="X23" s="6"/>
    </row>
    <row r="24" spans="2:24" ht="87.75" customHeight="1" x14ac:dyDescent="0.35">
      <c r="B24" s="12" t="s">
        <v>122</v>
      </c>
      <c r="C24" s="12" t="s">
        <v>123</v>
      </c>
      <c r="D24" s="26" t="s">
        <v>124</v>
      </c>
      <c r="E24" s="26" t="s">
        <v>92</v>
      </c>
      <c r="F24" s="26" t="s">
        <v>61</v>
      </c>
      <c r="G24" s="26" t="s">
        <v>93</v>
      </c>
      <c r="H24" s="26" t="s">
        <v>63</v>
      </c>
      <c r="I24" s="26" t="s">
        <v>64</v>
      </c>
      <c r="J24" s="26" t="s">
        <v>65</v>
      </c>
      <c r="K24" s="26" t="s">
        <v>66</v>
      </c>
      <c r="L24" s="26" t="s">
        <v>66</v>
      </c>
      <c r="M24" s="26" t="s">
        <v>66</v>
      </c>
      <c r="N24" s="25" t="s">
        <v>67</v>
      </c>
      <c r="O24" s="25">
        <v>2019</v>
      </c>
      <c r="P24" s="26">
        <v>945911.74</v>
      </c>
      <c r="Q24" s="26">
        <v>797703.56</v>
      </c>
      <c r="R24" s="26">
        <v>70385.61</v>
      </c>
      <c r="S24" s="26">
        <f t="shared" si="1"/>
        <v>77822.569999999934</v>
      </c>
    </row>
    <row r="25" spans="2:24" ht="91.5" customHeight="1" x14ac:dyDescent="0.35">
      <c r="B25" s="12" t="s">
        <v>126</v>
      </c>
      <c r="C25" s="12" t="s">
        <v>127</v>
      </c>
      <c r="D25" s="26" t="s">
        <v>128</v>
      </c>
      <c r="E25" s="26" t="s">
        <v>92</v>
      </c>
      <c r="F25" s="26" t="s">
        <v>61</v>
      </c>
      <c r="G25" s="26" t="s">
        <v>93</v>
      </c>
      <c r="H25" s="26" t="s">
        <v>63</v>
      </c>
      <c r="I25" s="26" t="s">
        <v>64</v>
      </c>
      <c r="J25" s="26" t="s">
        <v>65</v>
      </c>
      <c r="K25" s="26" t="s">
        <v>66</v>
      </c>
      <c r="L25" s="26" t="s">
        <v>66</v>
      </c>
      <c r="M25" s="23" t="s">
        <v>66</v>
      </c>
      <c r="N25" s="25" t="s">
        <v>97</v>
      </c>
      <c r="O25" s="25">
        <v>2020</v>
      </c>
      <c r="P25" s="47">
        <v>491841.82</v>
      </c>
      <c r="Q25" s="26">
        <v>323702.96999999997</v>
      </c>
      <c r="R25" s="26">
        <v>28562.03</v>
      </c>
      <c r="S25" s="49">
        <f t="shared" si="1"/>
        <v>139576.82000000004</v>
      </c>
    </row>
    <row r="26" spans="2:24" ht="78.75" customHeight="1" x14ac:dyDescent="0.35">
      <c r="B26" s="12" t="s">
        <v>129</v>
      </c>
      <c r="C26" s="12" t="s">
        <v>130</v>
      </c>
      <c r="D26" s="26" t="s">
        <v>131</v>
      </c>
      <c r="E26" s="23" t="s">
        <v>101</v>
      </c>
      <c r="F26" s="23" t="s">
        <v>84</v>
      </c>
      <c r="G26" s="23" t="s">
        <v>102</v>
      </c>
      <c r="H26" s="23" t="s">
        <v>63</v>
      </c>
      <c r="I26" s="23" t="s">
        <v>86</v>
      </c>
      <c r="J26" s="23" t="s">
        <v>30</v>
      </c>
      <c r="K26" s="23" t="s">
        <v>87</v>
      </c>
      <c r="L26" s="23" t="s">
        <v>87</v>
      </c>
      <c r="M26" s="23" t="s">
        <v>66</v>
      </c>
      <c r="N26" s="24" t="s">
        <v>117</v>
      </c>
      <c r="O26" s="24">
        <v>2020</v>
      </c>
      <c r="P26" s="23">
        <v>511945.15</v>
      </c>
      <c r="Q26" s="23">
        <v>435153.38</v>
      </c>
      <c r="R26" s="23">
        <v>38395.89</v>
      </c>
      <c r="S26" s="23">
        <v>38395.879999999997</v>
      </c>
      <c r="V26" s="323"/>
      <c r="W26" s="323"/>
    </row>
    <row r="27" spans="2:24" s="27" customFormat="1" ht="78.75" customHeight="1" x14ac:dyDescent="0.35">
      <c r="B27" s="12" t="s">
        <v>1358</v>
      </c>
      <c r="C27" s="12" t="s">
        <v>1359</v>
      </c>
      <c r="D27" s="26" t="s">
        <v>1360</v>
      </c>
      <c r="E27" s="26" t="s">
        <v>144</v>
      </c>
      <c r="F27" s="26" t="s">
        <v>61</v>
      </c>
      <c r="G27" s="26" t="s">
        <v>543</v>
      </c>
      <c r="H27" s="26" t="s">
        <v>1361</v>
      </c>
      <c r="I27" s="26" t="s">
        <v>147</v>
      </c>
      <c r="J27" s="26" t="s">
        <v>65</v>
      </c>
      <c r="K27" s="26" t="s">
        <v>66</v>
      </c>
      <c r="L27" s="26" t="s">
        <v>66</v>
      </c>
      <c r="M27" s="26" t="s">
        <v>66</v>
      </c>
      <c r="N27" s="25" t="s">
        <v>1176</v>
      </c>
      <c r="O27" s="25">
        <v>2023</v>
      </c>
      <c r="P27" s="26">
        <v>400000</v>
      </c>
      <c r="Q27" s="26">
        <v>290000</v>
      </c>
      <c r="R27" s="26">
        <v>25588.240000000002</v>
      </c>
      <c r="S27" s="26">
        <v>84411.76</v>
      </c>
      <c r="V27" s="324"/>
      <c r="W27" s="324"/>
    </row>
    <row r="28" spans="2:24" s="27" customFormat="1" ht="114.75" customHeight="1" x14ac:dyDescent="0.35">
      <c r="B28" s="12" t="s">
        <v>1362</v>
      </c>
      <c r="C28" s="12" t="s">
        <v>1363</v>
      </c>
      <c r="D28" s="26" t="s">
        <v>1364</v>
      </c>
      <c r="E28" s="26" t="s">
        <v>144</v>
      </c>
      <c r="F28" s="26" t="s">
        <v>61</v>
      </c>
      <c r="G28" s="26" t="s">
        <v>543</v>
      </c>
      <c r="H28" s="26" t="s">
        <v>1361</v>
      </c>
      <c r="I28" s="26" t="s">
        <v>147</v>
      </c>
      <c r="J28" s="26" t="s">
        <v>65</v>
      </c>
      <c r="K28" s="26" t="s">
        <v>66</v>
      </c>
      <c r="L28" s="26" t="s">
        <v>66</v>
      </c>
      <c r="M28" s="26" t="s">
        <v>66</v>
      </c>
      <c r="N28" s="25" t="s">
        <v>1176</v>
      </c>
      <c r="O28" s="25">
        <v>2023</v>
      </c>
      <c r="P28" s="26">
        <v>350000</v>
      </c>
      <c r="Q28" s="26">
        <v>253750</v>
      </c>
      <c r="R28" s="26">
        <v>22389.71</v>
      </c>
      <c r="S28" s="26">
        <v>73860.289999999994</v>
      </c>
      <c r="V28" s="324"/>
      <c r="W28" s="324"/>
    </row>
    <row r="29" spans="2:24" s="27" customFormat="1" ht="65.25" customHeight="1" x14ac:dyDescent="0.35">
      <c r="B29" s="12" t="s">
        <v>1365</v>
      </c>
      <c r="C29" s="12" t="s">
        <v>1366</v>
      </c>
      <c r="D29" s="26" t="s">
        <v>1367</v>
      </c>
      <c r="E29" s="26" t="s">
        <v>144</v>
      </c>
      <c r="F29" s="26" t="s">
        <v>61</v>
      </c>
      <c r="G29" s="26" t="s">
        <v>543</v>
      </c>
      <c r="H29" s="26" t="s">
        <v>1361</v>
      </c>
      <c r="I29" s="26" t="s">
        <v>147</v>
      </c>
      <c r="J29" s="26" t="s">
        <v>65</v>
      </c>
      <c r="K29" s="26" t="s">
        <v>66</v>
      </c>
      <c r="L29" s="26" t="s">
        <v>66</v>
      </c>
      <c r="M29" s="26" t="s">
        <v>66</v>
      </c>
      <c r="N29" s="25" t="s">
        <v>1176</v>
      </c>
      <c r="O29" s="25">
        <v>2023</v>
      </c>
      <c r="P29" s="26">
        <v>2400000</v>
      </c>
      <c r="Q29" s="26">
        <v>1740000</v>
      </c>
      <c r="R29" s="26">
        <v>153529.42000000001</v>
      </c>
      <c r="S29" s="26">
        <v>506470.58</v>
      </c>
      <c r="V29" s="324"/>
      <c r="W29" s="324"/>
    </row>
    <row r="30" spans="2:24" s="27" customFormat="1" ht="57" customHeight="1" x14ac:dyDescent="0.35">
      <c r="B30" s="12" t="s">
        <v>1368</v>
      </c>
      <c r="C30" s="12" t="s">
        <v>1369</v>
      </c>
      <c r="D30" s="26" t="s">
        <v>1370</v>
      </c>
      <c r="E30" s="26" t="s">
        <v>144</v>
      </c>
      <c r="F30" s="26" t="s">
        <v>61</v>
      </c>
      <c r="G30" s="26" t="s">
        <v>543</v>
      </c>
      <c r="H30" s="26" t="s">
        <v>1361</v>
      </c>
      <c r="I30" s="26" t="s">
        <v>147</v>
      </c>
      <c r="J30" s="26" t="s">
        <v>65</v>
      </c>
      <c r="K30" s="26" t="s">
        <v>66</v>
      </c>
      <c r="L30" s="26" t="s">
        <v>66</v>
      </c>
      <c r="M30" s="26" t="s">
        <v>66</v>
      </c>
      <c r="N30" s="25" t="s">
        <v>1176</v>
      </c>
      <c r="O30" s="25">
        <v>2023</v>
      </c>
      <c r="P30" s="26">
        <v>250000</v>
      </c>
      <c r="Q30" s="26">
        <v>181250</v>
      </c>
      <c r="R30" s="26">
        <v>15992.65</v>
      </c>
      <c r="S30" s="26">
        <v>52757.35</v>
      </c>
      <c r="V30" s="324"/>
      <c r="W30" s="324"/>
    </row>
    <row r="31" spans="2:24" s="27" customFormat="1" ht="128.25" customHeight="1" x14ac:dyDescent="0.35">
      <c r="B31" s="12" t="s">
        <v>1407</v>
      </c>
      <c r="C31" s="12" t="s">
        <v>1431</v>
      </c>
      <c r="D31" s="26" t="s">
        <v>1408</v>
      </c>
      <c r="E31" s="26" t="s">
        <v>92</v>
      </c>
      <c r="F31" s="26" t="s">
        <v>61</v>
      </c>
      <c r="G31" s="26" t="s">
        <v>93</v>
      </c>
      <c r="H31" s="26" t="s">
        <v>1409</v>
      </c>
      <c r="I31" s="26" t="s">
        <v>147</v>
      </c>
      <c r="J31" s="26" t="s">
        <v>65</v>
      </c>
      <c r="K31" s="26" t="s">
        <v>87</v>
      </c>
      <c r="L31" s="26" t="s">
        <v>87</v>
      </c>
      <c r="M31" s="26" t="s">
        <v>66</v>
      </c>
      <c r="N31" s="25">
        <v>2020</v>
      </c>
      <c r="O31" s="25">
        <v>2023</v>
      </c>
      <c r="P31" s="26">
        <v>191847.69</v>
      </c>
      <c r="Q31" s="26">
        <v>163070.53</v>
      </c>
      <c r="R31" s="26">
        <v>14388.58</v>
      </c>
      <c r="S31" s="26">
        <f>P31-Q31-R31</f>
        <v>14388.580000000004</v>
      </c>
      <c r="V31" s="324"/>
      <c r="W31" s="324"/>
    </row>
    <row r="32" spans="2:24" ht="77.25" customHeight="1" x14ac:dyDescent="0.35">
      <c r="B32" s="21" t="s">
        <v>132</v>
      </c>
      <c r="C32" s="21"/>
      <c r="D32" s="21" t="s">
        <v>133</v>
      </c>
      <c r="E32" s="21"/>
      <c r="F32" s="21"/>
      <c r="G32" s="21"/>
      <c r="H32" s="21"/>
      <c r="I32" s="21"/>
      <c r="J32" s="21"/>
      <c r="K32" s="21"/>
      <c r="L32" s="21"/>
      <c r="M32" s="21"/>
      <c r="N32" s="21"/>
      <c r="O32" s="21"/>
      <c r="P32" s="254">
        <f>P33+P34+P35</f>
        <v>4344260.07</v>
      </c>
      <c r="Q32" s="254">
        <f>Q33+Q34+Q35</f>
        <v>3441264.61</v>
      </c>
      <c r="R32" s="254">
        <f t="shared" ref="R32:S32" si="2">R33+R34+R35</f>
        <v>303639.82</v>
      </c>
      <c r="S32" s="254">
        <f t="shared" si="2"/>
        <v>599355.6399999999</v>
      </c>
    </row>
    <row r="33" spans="2:24" ht="78" customHeight="1" x14ac:dyDescent="0.35">
      <c r="B33" s="12" t="s">
        <v>134</v>
      </c>
      <c r="C33" s="22" t="s">
        <v>135</v>
      </c>
      <c r="D33" s="23" t="s">
        <v>136</v>
      </c>
      <c r="E33" s="23" t="s">
        <v>137</v>
      </c>
      <c r="F33" s="23" t="s">
        <v>61</v>
      </c>
      <c r="G33" s="23" t="s">
        <v>138</v>
      </c>
      <c r="H33" s="23" t="s">
        <v>139</v>
      </c>
      <c r="I33" s="23" t="s">
        <v>64</v>
      </c>
      <c r="J33" s="23" t="s">
        <v>65</v>
      </c>
      <c r="K33" s="23" t="s">
        <v>87</v>
      </c>
      <c r="L33" s="23" t="s">
        <v>87</v>
      </c>
      <c r="M33" s="23" t="s">
        <v>66</v>
      </c>
      <c r="N33" s="24" t="s">
        <v>141</v>
      </c>
      <c r="O33" s="25">
        <v>2018</v>
      </c>
      <c r="P33" s="23">
        <v>280999.21000000002</v>
      </c>
      <c r="Q33" s="23">
        <v>238849.32</v>
      </c>
      <c r="R33" s="23">
        <v>21074.94</v>
      </c>
      <c r="S33" s="23">
        <f t="shared" ref="S33:S35" si="3">P33-Q33-R33</f>
        <v>21074.950000000015</v>
      </c>
    </row>
    <row r="34" spans="2:24" ht="105" customHeight="1" x14ac:dyDescent="0.35">
      <c r="B34" s="12" t="s">
        <v>142</v>
      </c>
      <c r="C34" s="12" t="s">
        <v>143</v>
      </c>
      <c r="D34" s="26" t="s">
        <v>1167</v>
      </c>
      <c r="E34" s="26" t="s">
        <v>144</v>
      </c>
      <c r="F34" s="26" t="s">
        <v>61</v>
      </c>
      <c r="G34" s="26" t="s">
        <v>145</v>
      </c>
      <c r="H34" s="23" t="s">
        <v>146</v>
      </c>
      <c r="I34" s="23" t="s">
        <v>147</v>
      </c>
      <c r="J34" s="23" t="s">
        <v>65</v>
      </c>
      <c r="K34" s="23" t="s">
        <v>87</v>
      </c>
      <c r="L34" s="23" t="s">
        <v>87</v>
      </c>
      <c r="M34" s="23" t="s">
        <v>66</v>
      </c>
      <c r="N34" s="24" t="s">
        <v>67</v>
      </c>
      <c r="O34" s="25">
        <v>2020</v>
      </c>
      <c r="P34" s="23">
        <v>2967711.21</v>
      </c>
      <c r="Q34" s="23">
        <v>2333555.31</v>
      </c>
      <c r="R34" s="23">
        <v>205900.88</v>
      </c>
      <c r="S34" s="23">
        <f t="shared" si="3"/>
        <v>428255.0199999999</v>
      </c>
    </row>
    <row r="35" spans="2:24" ht="67.5" customHeight="1" x14ac:dyDescent="0.35">
      <c r="B35" s="12" t="s">
        <v>148</v>
      </c>
      <c r="C35" s="22" t="s">
        <v>149</v>
      </c>
      <c r="D35" s="23" t="s">
        <v>150</v>
      </c>
      <c r="E35" s="23" t="s">
        <v>151</v>
      </c>
      <c r="F35" s="23" t="s">
        <v>61</v>
      </c>
      <c r="G35" s="23" t="s">
        <v>152</v>
      </c>
      <c r="H35" s="23" t="s">
        <v>146</v>
      </c>
      <c r="I35" s="23" t="s">
        <v>147</v>
      </c>
      <c r="J35" s="23" t="s">
        <v>65</v>
      </c>
      <c r="K35" s="23" t="s">
        <v>87</v>
      </c>
      <c r="L35" s="23" t="s">
        <v>87</v>
      </c>
      <c r="M35" s="23" t="s">
        <v>66</v>
      </c>
      <c r="N35" s="24" t="s">
        <v>153</v>
      </c>
      <c r="O35" s="25">
        <v>2018</v>
      </c>
      <c r="P35" s="23">
        <v>1095549.6499999999</v>
      </c>
      <c r="Q35" s="23">
        <v>868859.98</v>
      </c>
      <c r="R35" s="26">
        <v>76664</v>
      </c>
      <c r="S35" s="23">
        <f t="shared" si="3"/>
        <v>150025.66999999993</v>
      </c>
    </row>
    <row r="36" spans="2:24" ht="211.5" customHeight="1" x14ac:dyDescent="0.35">
      <c r="B36" s="20" t="s">
        <v>154</v>
      </c>
      <c r="C36" s="20"/>
      <c r="D36" s="20" t="s">
        <v>155</v>
      </c>
      <c r="E36" s="20"/>
      <c r="F36" s="19"/>
      <c r="G36" s="20"/>
      <c r="H36" s="20"/>
      <c r="I36" s="20"/>
      <c r="J36" s="19"/>
      <c r="K36" s="19"/>
      <c r="L36" s="20"/>
      <c r="M36" s="20"/>
      <c r="N36" s="20"/>
      <c r="O36" s="19"/>
      <c r="P36" s="20"/>
      <c r="Q36" s="20"/>
      <c r="R36" s="20"/>
      <c r="S36" s="20"/>
    </row>
    <row r="37" spans="2:24" ht="51.75" customHeight="1" x14ac:dyDescent="0.35">
      <c r="B37" s="21" t="s">
        <v>156</v>
      </c>
      <c r="C37" s="21"/>
      <c r="D37" s="21" t="s">
        <v>157</v>
      </c>
      <c r="E37" s="21"/>
      <c r="F37" s="21"/>
      <c r="G37" s="21"/>
      <c r="H37" s="21"/>
      <c r="I37" s="21"/>
      <c r="J37" s="21"/>
      <c r="K37" s="21"/>
      <c r="L37" s="21"/>
      <c r="M37" s="21"/>
      <c r="N37" s="28"/>
      <c r="O37" s="21"/>
      <c r="P37" s="254">
        <f>P38</f>
        <v>895999.62</v>
      </c>
      <c r="Q37" s="254">
        <f t="shared" ref="Q37:S37" si="4">Q38</f>
        <v>761599.68</v>
      </c>
      <c r="R37" s="254">
        <f t="shared" si="4"/>
        <v>89599.96</v>
      </c>
      <c r="S37" s="254">
        <f t="shared" si="4"/>
        <v>44799.979999999938</v>
      </c>
    </row>
    <row r="38" spans="2:24" ht="119.25" customHeight="1" x14ac:dyDescent="0.35">
      <c r="B38" s="26" t="s">
        <v>158</v>
      </c>
      <c r="C38" s="26" t="s">
        <v>159</v>
      </c>
      <c r="D38" s="26" t="s">
        <v>160</v>
      </c>
      <c r="E38" s="26" t="s">
        <v>137</v>
      </c>
      <c r="F38" s="26" t="s">
        <v>61</v>
      </c>
      <c r="G38" s="26" t="s">
        <v>161</v>
      </c>
      <c r="H38" s="26" t="s">
        <v>162</v>
      </c>
      <c r="I38" s="26" t="s">
        <v>64</v>
      </c>
      <c r="J38" s="23" t="s">
        <v>87</v>
      </c>
      <c r="K38" s="23" t="s">
        <v>87</v>
      </c>
      <c r="L38" s="23" t="s">
        <v>87</v>
      </c>
      <c r="M38" s="23" t="s">
        <v>66</v>
      </c>
      <c r="N38" s="25" t="s">
        <v>141</v>
      </c>
      <c r="O38" s="24">
        <v>2018</v>
      </c>
      <c r="P38" s="26">
        <v>895999.62</v>
      </c>
      <c r="Q38" s="26">
        <v>761599.68</v>
      </c>
      <c r="R38" s="26">
        <v>89599.96</v>
      </c>
      <c r="S38" s="23">
        <f t="shared" ref="S38" si="5">P38-Q38-R38</f>
        <v>44799.979999999938</v>
      </c>
    </row>
    <row r="39" spans="2:24" ht="218.25" customHeight="1" x14ac:dyDescent="0.35">
      <c r="B39" s="20" t="s">
        <v>164</v>
      </c>
      <c r="C39" s="20"/>
      <c r="D39" s="20" t="s">
        <v>165</v>
      </c>
      <c r="E39" s="20"/>
      <c r="F39" s="20"/>
      <c r="G39" s="20"/>
      <c r="H39" s="20"/>
      <c r="I39" s="20"/>
      <c r="J39" s="20"/>
      <c r="K39" s="20"/>
      <c r="L39" s="20"/>
      <c r="M39" s="20"/>
      <c r="N39" s="20"/>
      <c r="O39" s="20"/>
      <c r="P39" s="20"/>
      <c r="Q39" s="20"/>
      <c r="R39" s="20"/>
      <c r="S39" s="20"/>
    </row>
    <row r="40" spans="2:24" ht="102" customHeight="1" x14ac:dyDescent="0.35">
      <c r="B40" s="21" t="s">
        <v>166</v>
      </c>
      <c r="C40" s="21"/>
      <c r="D40" s="21" t="s">
        <v>167</v>
      </c>
      <c r="E40" s="21"/>
      <c r="F40" s="21"/>
      <c r="G40" s="21"/>
      <c r="H40" s="21"/>
      <c r="I40" s="21"/>
      <c r="J40" s="21"/>
      <c r="K40" s="21"/>
      <c r="L40" s="21"/>
      <c r="M40" s="21"/>
      <c r="N40" s="21"/>
      <c r="O40" s="21"/>
      <c r="P40" s="303">
        <f>P41</f>
        <v>4165059</v>
      </c>
      <c r="Q40" s="303">
        <f t="shared" ref="Q40:S40" si="6">Q41</f>
        <v>3540300.15</v>
      </c>
      <c r="R40" s="303">
        <f t="shared" si="6"/>
        <v>624758.85000000009</v>
      </c>
      <c r="S40" s="303">
        <f t="shared" si="6"/>
        <v>0</v>
      </c>
    </row>
    <row r="41" spans="2:24" ht="85.5" customHeight="1" x14ac:dyDescent="0.35">
      <c r="B41" s="29" t="s">
        <v>1346</v>
      </c>
      <c r="C41" s="29"/>
      <c r="D41" s="29" t="s">
        <v>1347</v>
      </c>
      <c r="E41" s="29" t="s">
        <v>1348</v>
      </c>
      <c r="F41" s="29" t="s">
        <v>1349</v>
      </c>
      <c r="G41" s="29" t="s">
        <v>1350</v>
      </c>
      <c r="H41" s="29" t="s">
        <v>1351</v>
      </c>
      <c r="I41" s="29" t="s">
        <v>64</v>
      </c>
      <c r="J41" s="29" t="s">
        <v>66</v>
      </c>
      <c r="K41" s="29" t="s">
        <v>66</v>
      </c>
      <c r="L41" s="29" t="s">
        <v>66</v>
      </c>
      <c r="M41" s="29" t="s">
        <v>66</v>
      </c>
      <c r="N41" s="29">
        <v>2017</v>
      </c>
      <c r="O41" s="29">
        <v>2023</v>
      </c>
      <c r="P41" s="29">
        <v>4165059</v>
      </c>
      <c r="Q41" s="29">
        <f>P41*0.85</f>
        <v>3540300.15</v>
      </c>
      <c r="R41" s="29">
        <f>P41-Q41</f>
        <v>624758.85000000009</v>
      </c>
      <c r="S41" s="29">
        <v>0</v>
      </c>
    </row>
    <row r="42" spans="2:24" ht="102.75" customHeight="1" x14ac:dyDescent="0.35">
      <c r="B42" s="21" t="s">
        <v>168</v>
      </c>
      <c r="C42" s="21"/>
      <c r="D42" s="21" t="s">
        <v>169</v>
      </c>
      <c r="E42" s="21"/>
      <c r="F42" s="21"/>
      <c r="G42" s="21"/>
      <c r="H42" s="21"/>
      <c r="I42" s="21"/>
      <c r="J42" s="21"/>
      <c r="K42" s="21"/>
      <c r="L42" s="21"/>
      <c r="M42" s="21"/>
      <c r="N42" s="21"/>
      <c r="O42" s="21"/>
      <c r="P42" s="21"/>
      <c r="Q42" s="21"/>
      <c r="R42" s="21"/>
      <c r="S42" s="21"/>
    </row>
    <row r="43" spans="2:24" ht="105" customHeight="1" x14ac:dyDescent="0.35">
      <c r="B43" s="16" t="s">
        <v>170</v>
      </c>
      <c r="C43" s="17"/>
      <c r="D43" s="18" t="s">
        <v>171</v>
      </c>
      <c r="E43" s="17"/>
      <c r="F43" s="16"/>
      <c r="G43" s="16"/>
      <c r="H43" s="17"/>
      <c r="I43" s="16"/>
      <c r="J43" s="17"/>
      <c r="K43" s="17"/>
      <c r="L43" s="18"/>
      <c r="M43" s="18"/>
      <c r="N43" s="16"/>
      <c r="O43" s="17"/>
      <c r="P43" s="17"/>
      <c r="Q43" s="17"/>
      <c r="R43" s="16"/>
      <c r="S43" s="16"/>
    </row>
    <row r="44" spans="2:24" ht="100.5" customHeight="1" x14ac:dyDescent="0.35">
      <c r="B44" s="20" t="s">
        <v>172</v>
      </c>
      <c r="C44" s="20"/>
      <c r="D44" s="20" t="s">
        <v>173</v>
      </c>
      <c r="E44" s="20"/>
      <c r="F44" s="20"/>
      <c r="G44" s="20"/>
      <c r="H44" s="20"/>
      <c r="I44" s="20"/>
      <c r="J44" s="20"/>
      <c r="K44" s="20"/>
      <c r="L44" s="20"/>
      <c r="M44" s="20"/>
      <c r="N44" s="20"/>
      <c r="O44" s="20"/>
      <c r="P44" s="20"/>
      <c r="Q44" s="20"/>
      <c r="R44" s="20"/>
      <c r="S44" s="20"/>
    </row>
    <row r="45" spans="2:24" ht="43.5" customHeight="1" x14ac:dyDescent="0.35">
      <c r="B45" s="21" t="s">
        <v>174</v>
      </c>
      <c r="C45" s="21"/>
      <c r="D45" s="21" t="s">
        <v>175</v>
      </c>
      <c r="E45" s="21"/>
      <c r="F45" s="21"/>
      <c r="G45" s="21"/>
      <c r="H45" s="21"/>
      <c r="I45" s="21"/>
      <c r="J45" s="21"/>
      <c r="K45" s="21"/>
      <c r="L45" s="21"/>
      <c r="M45" s="21"/>
      <c r="N45" s="21"/>
      <c r="O45" s="21"/>
      <c r="P45" s="265">
        <f>P46+P47+P48+P49+P50+P51+P52+P53+P54+P55+P56</f>
        <v>5102693.32</v>
      </c>
      <c r="Q45" s="265">
        <f>Q46+Q47+Q48+Q49+Q50+Q51+Q52+Q53+Q54+Q55+Q56</f>
        <v>4010524.77</v>
      </c>
      <c r="R45" s="265">
        <f>R46+R47+R48+R49+R50+R51+R52+R53+R54+R55+R56</f>
        <v>0</v>
      </c>
      <c r="S45" s="265">
        <f>S46+S47+S48+S49+S50+S51+S52+S53+S54+S55+S56</f>
        <v>1092168.5499999998</v>
      </c>
    </row>
    <row r="46" spans="2:24" s="27" customFormat="1" ht="105" customHeight="1" x14ac:dyDescent="0.35">
      <c r="B46" s="29" t="s">
        <v>176</v>
      </c>
      <c r="C46" s="29" t="s">
        <v>177</v>
      </c>
      <c r="D46" s="29" t="s">
        <v>178</v>
      </c>
      <c r="E46" s="29" t="s">
        <v>137</v>
      </c>
      <c r="F46" s="29" t="s">
        <v>179</v>
      </c>
      <c r="G46" s="29" t="s">
        <v>138</v>
      </c>
      <c r="H46" s="29" t="s">
        <v>180</v>
      </c>
      <c r="I46" s="29" t="s">
        <v>64</v>
      </c>
      <c r="J46" s="29" t="s">
        <v>65</v>
      </c>
      <c r="K46" s="31" t="s">
        <v>87</v>
      </c>
      <c r="L46" s="31" t="s">
        <v>87</v>
      </c>
      <c r="M46" s="31" t="s">
        <v>66</v>
      </c>
      <c r="N46" s="30" t="s">
        <v>181</v>
      </c>
      <c r="O46" s="30">
        <v>2020</v>
      </c>
      <c r="P46" s="26">
        <v>338553.02</v>
      </c>
      <c r="Q46" s="26">
        <v>287770.06</v>
      </c>
      <c r="R46" s="72">
        <v>0</v>
      </c>
      <c r="S46" s="23">
        <f t="shared" ref="S46:S53" si="7">P46-Q46-R46</f>
        <v>50782.960000000021</v>
      </c>
      <c r="T46" s="6"/>
      <c r="U46" s="6"/>
      <c r="V46" s="6"/>
      <c r="W46" s="6"/>
      <c r="X46" s="6"/>
    </row>
    <row r="47" spans="2:24" ht="70.5" customHeight="1" x14ac:dyDescent="0.35">
      <c r="B47" s="29" t="s">
        <v>182</v>
      </c>
      <c r="C47" s="29" t="s">
        <v>183</v>
      </c>
      <c r="D47" s="191" t="s">
        <v>184</v>
      </c>
      <c r="E47" s="191" t="s">
        <v>185</v>
      </c>
      <c r="F47" s="191" t="s">
        <v>179</v>
      </c>
      <c r="G47" s="191" t="s">
        <v>186</v>
      </c>
      <c r="H47" s="191" t="s">
        <v>180</v>
      </c>
      <c r="I47" s="191" t="s">
        <v>64</v>
      </c>
      <c r="J47" s="191" t="s">
        <v>65</v>
      </c>
      <c r="K47" s="191" t="s">
        <v>87</v>
      </c>
      <c r="L47" s="191" t="s">
        <v>87</v>
      </c>
      <c r="M47" s="191" t="s">
        <v>66</v>
      </c>
      <c r="N47" s="266" t="s">
        <v>188</v>
      </c>
      <c r="O47" s="266">
        <v>2021</v>
      </c>
      <c r="P47" s="198">
        <v>194771.6</v>
      </c>
      <c r="Q47" s="198">
        <v>165555</v>
      </c>
      <c r="R47" s="198">
        <v>0</v>
      </c>
      <c r="S47" s="198">
        <f t="shared" si="7"/>
        <v>29216.600000000006</v>
      </c>
    </row>
    <row r="48" spans="2:24" ht="150" customHeight="1" x14ac:dyDescent="0.35">
      <c r="B48" s="191" t="s">
        <v>189</v>
      </c>
      <c r="C48" s="191" t="s">
        <v>190</v>
      </c>
      <c r="D48" s="191" t="s">
        <v>191</v>
      </c>
      <c r="E48" s="191" t="s">
        <v>60</v>
      </c>
      <c r="F48" s="191" t="s">
        <v>179</v>
      </c>
      <c r="G48" s="191" t="s">
        <v>73</v>
      </c>
      <c r="H48" s="191" t="s">
        <v>180</v>
      </c>
      <c r="I48" s="191" t="s">
        <v>64</v>
      </c>
      <c r="J48" s="191" t="s">
        <v>65</v>
      </c>
      <c r="K48" s="191" t="s">
        <v>87</v>
      </c>
      <c r="L48" s="191" t="s">
        <v>87</v>
      </c>
      <c r="M48" s="191" t="s">
        <v>66</v>
      </c>
      <c r="N48" s="266" t="s">
        <v>192</v>
      </c>
      <c r="O48" s="266">
        <v>2019</v>
      </c>
      <c r="P48" s="198">
        <v>580141.18000000005</v>
      </c>
      <c r="Q48" s="198">
        <v>493120</v>
      </c>
      <c r="R48" s="198">
        <v>0</v>
      </c>
      <c r="S48" s="198">
        <v>87021.18</v>
      </c>
    </row>
    <row r="49" spans="2:26" ht="107.25" customHeight="1" x14ac:dyDescent="0.35">
      <c r="B49" s="191" t="s">
        <v>193</v>
      </c>
      <c r="C49" s="191" t="s">
        <v>194</v>
      </c>
      <c r="D49" s="191" t="s">
        <v>195</v>
      </c>
      <c r="E49" s="191" t="s">
        <v>185</v>
      </c>
      <c r="F49" s="191" t="s">
        <v>179</v>
      </c>
      <c r="G49" s="191" t="s">
        <v>186</v>
      </c>
      <c r="H49" s="191" t="s">
        <v>180</v>
      </c>
      <c r="I49" s="191" t="s">
        <v>64</v>
      </c>
      <c r="J49" s="191" t="s">
        <v>65</v>
      </c>
      <c r="K49" s="191" t="s">
        <v>87</v>
      </c>
      <c r="L49" s="191" t="s">
        <v>87</v>
      </c>
      <c r="M49" s="191" t="s">
        <v>66</v>
      </c>
      <c r="N49" s="266" t="s">
        <v>109</v>
      </c>
      <c r="O49" s="266">
        <v>2019</v>
      </c>
      <c r="P49" s="198">
        <v>629529.59</v>
      </c>
      <c r="Q49" s="198">
        <v>535100.15</v>
      </c>
      <c r="R49" s="198">
        <v>0</v>
      </c>
      <c r="S49" s="198">
        <f t="shared" si="7"/>
        <v>94429.439999999944</v>
      </c>
    </row>
    <row r="50" spans="2:26" ht="81" customHeight="1" x14ac:dyDescent="0.35">
      <c r="B50" s="191" t="s">
        <v>196</v>
      </c>
      <c r="C50" s="191" t="s">
        <v>197</v>
      </c>
      <c r="D50" s="191" t="s">
        <v>198</v>
      </c>
      <c r="E50" s="191" t="s">
        <v>92</v>
      </c>
      <c r="F50" s="191" t="s">
        <v>179</v>
      </c>
      <c r="G50" s="191" t="s">
        <v>93</v>
      </c>
      <c r="H50" s="191" t="s">
        <v>180</v>
      </c>
      <c r="I50" s="191" t="s">
        <v>64</v>
      </c>
      <c r="J50" s="191" t="s">
        <v>65</v>
      </c>
      <c r="K50" s="191" t="s">
        <v>87</v>
      </c>
      <c r="L50" s="191" t="s">
        <v>87</v>
      </c>
      <c r="M50" s="191" t="s">
        <v>66</v>
      </c>
      <c r="N50" s="266" t="s">
        <v>199</v>
      </c>
      <c r="O50" s="266">
        <v>2019</v>
      </c>
      <c r="P50" s="198">
        <v>422480.42</v>
      </c>
      <c r="Q50" s="26">
        <v>356602.97</v>
      </c>
      <c r="R50" s="198">
        <v>0</v>
      </c>
      <c r="S50" s="198">
        <f>P50-Q50-R50</f>
        <v>65877.450000000012</v>
      </c>
      <c r="Y50" s="27"/>
      <c r="Z50" s="27"/>
    </row>
    <row r="51" spans="2:26" ht="117.75" customHeight="1" x14ac:dyDescent="0.35">
      <c r="B51" s="29" t="s">
        <v>200</v>
      </c>
      <c r="C51" s="29" t="s">
        <v>201</v>
      </c>
      <c r="D51" s="191" t="s">
        <v>202</v>
      </c>
      <c r="E51" s="191" t="s">
        <v>151</v>
      </c>
      <c r="F51" s="191" t="s">
        <v>179</v>
      </c>
      <c r="G51" s="191" t="s">
        <v>203</v>
      </c>
      <c r="H51" s="191" t="s">
        <v>180</v>
      </c>
      <c r="I51" s="191" t="s">
        <v>64</v>
      </c>
      <c r="J51" s="191" t="s">
        <v>65</v>
      </c>
      <c r="K51" s="191" t="s">
        <v>87</v>
      </c>
      <c r="L51" s="191" t="s">
        <v>87</v>
      </c>
      <c r="M51" s="191" t="s">
        <v>66</v>
      </c>
      <c r="N51" s="266" t="s">
        <v>97</v>
      </c>
      <c r="O51" s="266">
        <v>2021</v>
      </c>
      <c r="P51" s="198">
        <v>944540.69</v>
      </c>
      <c r="Q51" s="198">
        <v>513905.86</v>
      </c>
      <c r="R51" s="198">
        <v>0</v>
      </c>
      <c r="S51" s="198">
        <f>P51-Q51-R51</f>
        <v>430634.82999999996</v>
      </c>
    </row>
    <row r="52" spans="2:26" ht="84" customHeight="1" x14ac:dyDescent="0.35">
      <c r="B52" s="29" t="s">
        <v>204</v>
      </c>
      <c r="C52" s="29" t="s">
        <v>205</v>
      </c>
      <c r="D52" s="191" t="s">
        <v>206</v>
      </c>
      <c r="E52" s="191" t="s">
        <v>144</v>
      </c>
      <c r="F52" s="191" t="s">
        <v>179</v>
      </c>
      <c r="G52" s="191" t="s">
        <v>207</v>
      </c>
      <c r="H52" s="191" t="s">
        <v>180</v>
      </c>
      <c r="I52" s="191" t="s">
        <v>64</v>
      </c>
      <c r="J52" s="191" t="s">
        <v>65</v>
      </c>
      <c r="K52" s="191" t="s">
        <v>87</v>
      </c>
      <c r="L52" s="191" t="s">
        <v>87</v>
      </c>
      <c r="M52" s="191" t="s">
        <v>66</v>
      </c>
      <c r="N52" s="266" t="s">
        <v>208</v>
      </c>
      <c r="O52" s="266">
        <v>2020</v>
      </c>
      <c r="P52" s="198">
        <v>956722.11</v>
      </c>
      <c r="Q52" s="198">
        <v>813213.73</v>
      </c>
      <c r="R52" s="198">
        <v>0</v>
      </c>
      <c r="S52" s="198">
        <f t="shared" si="7"/>
        <v>143508.38</v>
      </c>
    </row>
    <row r="53" spans="2:26" ht="102.75" customHeight="1" x14ac:dyDescent="0.35">
      <c r="B53" s="191" t="s">
        <v>209</v>
      </c>
      <c r="C53" s="191" t="s">
        <v>210</v>
      </c>
      <c r="D53" s="198" t="s">
        <v>211</v>
      </c>
      <c r="E53" s="198" t="s">
        <v>185</v>
      </c>
      <c r="F53" s="198" t="s">
        <v>179</v>
      </c>
      <c r="G53" s="198" t="s">
        <v>186</v>
      </c>
      <c r="H53" s="198" t="s">
        <v>180</v>
      </c>
      <c r="I53" s="198" t="s">
        <v>64</v>
      </c>
      <c r="J53" s="198" t="s">
        <v>65</v>
      </c>
      <c r="K53" s="191" t="s">
        <v>87</v>
      </c>
      <c r="L53" s="191" t="s">
        <v>87</v>
      </c>
      <c r="M53" s="191" t="s">
        <v>66</v>
      </c>
      <c r="N53" s="266" t="s">
        <v>188</v>
      </c>
      <c r="O53" s="266">
        <v>2021</v>
      </c>
      <c r="P53" s="267">
        <v>108426.93</v>
      </c>
      <c r="Q53" s="198">
        <v>87059.24</v>
      </c>
      <c r="R53" s="198">
        <v>0</v>
      </c>
      <c r="S53" s="198">
        <f t="shared" si="7"/>
        <v>21367.689999999988</v>
      </c>
    </row>
    <row r="54" spans="2:26" ht="129" customHeight="1" x14ac:dyDescent="0.35">
      <c r="B54" s="29" t="s">
        <v>212</v>
      </c>
      <c r="C54" s="29" t="s">
        <v>213</v>
      </c>
      <c r="D54" s="29" t="s">
        <v>214</v>
      </c>
      <c r="E54" s="29" t="s">
        <v>60</v>
      </c>
      <c r="F54" s="29" t="s">
        <v>179</v>
      </c>
      <c r="G54" s="29" t="s">
        <v>73</v>
      </c>
      <c r="H54" s="29" t="s">
        <v>180</v>
      </c>
      <c r="I54" s="29" t="s">
        <v>64</v>
      </c>
      <c r="J54" s="326" t="s">
        <v>66</v>
      </c>
      <c r="K54" s="31" t="s">
        <v>87</v>
      </c>
      <c r="L54" s="31" t="s">
        <v>87</v>
      </c>
      <c r="M54" s="31" t="s">
        <v>66</v>
      </c>
      <c r="N54" s="30" t="s">
        <v>215</v>
      </c>
      <c r="O54" s="30">
        <v>2022</v>
      </c>
      <c r="P54" s="26">
        <f>+Q54+R54+S54</f>
        <v>391666.34</v>
      </c>
      <c r="Q54" s="26">
        <v>332916.38</v>
      </c>
      <c r="R54" s="26">
        <v>0</v>
      </c>
      <c r="S54" s="23">
        <v>58749.96</v>
      </c>
    </row>
    <row r="55" spans="2:26" ht="76.5" customHeight="1" x14ac:dyDescent="0.35">
      <c r="B55" s="29" t="s">
        <v>217</v>
      </c>
      <c r="C55" s="29" t="s">
        <v>218</v>
      </c>
      <c r="D55" s="26" t="s">
        <v>219</v>
      </c>
      <c r="E55" s="26" t="s">
        <v>92</v>
      </c>
      <c r="F55" s="23" t="s">
        <v>179</v>
      </c>
      <c r="G55" s="23" t="s">
        <v>93</v>
      </c>
      <c r="H55" s="23" t="s">
        <v>180</v>
      </c>
      <c r="I55" s="23" t="s">
        <v>64</v>
      </c>
      <c r="J55" s="31" t="s">
        <v>66</v>
      </c>
      <c r="K55" s="31" t="s">
        <v>87</v>
      </c>
      <c r="L55" s="31" t="s">
        <v>87</v>
      </c>
      <c r="M55" s="31" t="s">
        <v>66</v>
      </c>
      <c r="N55" s="30" t="s">
        <v>1168</v>
      </c>
      <c r="O55" s="30">
        <v>2022</v>
      </c>
      <c r="P55" s="47">
        <v>252085.94</v>
      </c>
      <c r="Q55" s="26">
        <v>210978.38</v>
      </c>
      <c r="R55" s="26">
        <v>0</v>
      </c>
      <c r="S55" s="47">
        <f>P55-Q55</f>
        <v>41107.56</v>
      </c>
    </row>
    <row r="56" spans="2:26" ht="76.5" customHeight="1" x14ac:dyDescent="0.35">
      <c r="B56" s="29" t="s">
        <v>1169</v>
      </c>
      <c r="C56" s="29" t="s">
        <v>1170</v>
      </c>
      <c r="D56" s="29" t="s">
        <v>1171</v>
      </c>
      <c r="E56" s="29" t="s">
        <v>185</v>
      </c>
      <c r="F56" s="29" t="s">
        <v>179</v>
      </c>
      <c r="G56" s="29" t="s">
        <v>186</v>
      </c>
      <c r="H56" s="29" t="s">
        <v>180</v>
      </c>
      <c r="I56" s="29" t="s">
        <v>64</v>
      </c>
      <c r="J56" s="36" t="s">
        <v>66</v>
      </c>
      <c r="K56" s="36" t="s">
        <v>87</v>
      </c>
      <c r="L56" s="36" t="s">
        <v>87</v>
      </c>
      <c r="M56" s="36" t="s">
        <v>66</v>
      </c>
      <c r="N56" s="30" t="s">
        <v>1172</v>
      </c>
      <c r="O56" s="30">
        <v>2021</v>
      </c>
      <c r="P56" s="47">
        <f>Q56+R56+S56</f>
        <v>283775.5</v>
      </c>
      <c r="Q56" s="47">
        <v>214303</v>
      </c>
      <c r="R56" s="26">
        <v>0</v>
      </c>
      <c r="S56" s="47">
        <v>69472.5</v>
      </c>
      <c r="U56" s="27"/>
      <c r="V56" s="27"/>
      <c r="W56" s="327"/>
      <c r="X56" s="27"/>
      <c r="Y56" s="27"/>
    </row>
    <row r="57" spans="2:26" ht="145.5" customHeight="1" x14ac:dyDescent="0.35">
      <c r="B57" s="20" t="s">
        <v>220</v>
      </c>
      <c r="C57" s="20"/>
      <c r="D57" s="20" t="s">
        <v>221</v>
      </c>
      <c r="E57" s="20"/>
      <c r="F57" s="20"/>
      <c r="G57" s="20"/>
      <c r="H57" s="20"/>
      <c r="I57" s="20"/>
      <c r="J57" s="20"/>
      <c r="K57" s="20"/>
      <c r="L57" s="20"/>
      <c r="M57" s="20"/>
      <c r="N57" s="20"/>
      <c r="O57" s="20"/>
      <c r="P57" s="42"/>
      <c r="Q57" s="42"/>
      <c r="R57" s="42"/>
      <c r="S57" s="42"/>
    </row>
    <row r="58" spans="2:26" ht="71.25" customHeight="1" x14ac:dyDescent="0.35">
      <c r="B58" s="21" t="s">
        <v>222</v>
      </c>
      <c r="C58" s="21"/>
      <c r="D58" s="21" t="s">
        <v>223</v>
      </c>
      <c r="E58" s="21"/>
      <c r="F58" s="21"/>
      <c r="G58" s="21"/>
      <c r="H58" s="21"/>
      <c r="I58" s="21"/>
      <c r="J58" s="21"/>
      <c r="K58" s="21"/>
      <c r="L58" s="21"/>
      <c r="M58" s="21"/>
      <c r="N58" s="21"/>
      <c r="O58" s="21"/>
      <c r="P58" s="255">
        <f>SUM(P59:P65)</f>
        <v>737045.22</v>
      </c>
      <c r="Q58" s="255">
        <f>SUM(Q59:Q65)</f>
        <v>480802</v>
      </c>
      <c r="R58" s="255">
        <f t="shared" ref="R58:S58" si="8">SUM(R59:R65)</f>
        <v>0</v>
      </c>
      <c r="S58" s="255">
        <f t="shared" si="8"/>
        <v>256243.21999999997</v>
      </c>
    </row>
    <row r="59" spans="2:26" ht="24" customHeight="1" x14ac:dyDescent="0.35">
      <c r="B59" s="29"/>
      <c r="C59" s="29"/>
      <c r="D59" s="26"/>
      <c r="E59" s="26"/>
      <c r="F59" s="26"/>
      <c r="G59" s="26"/>
      <c r="H59" s="26"/>
      <c r="I59" s="29"/>
      <c r="J59" s="29"/>
      <c r="K59" s="29"/>
      <c r="L59" s="29"/>
      <c r="M59" s="29"/>
      <c r="N59" s="30"/>
      <c r="O59" s="30"/>
      <c r="P59" s="26"/>
      <c r="Q59" s="26"/>
      <c r="R59" s="26"/>
      <c r="S59" s="23"/>
    </row>
    <row r="60" spans="2:26" ht="156.75" customHeight="1" x14ac:dyDescent="0.35">
      <c r="B60" s="29" t="s">
        <v>225</v>
      </c>
      <c r="C60" s="29" t="s">
        <v>226</v>
      </c>
      <c r="D60" s="26" t="s">
        <v>227</v>
      </c>
      <c r="E60" s="26" t="s">
        <v>92</v>
      </c>
      <c r="F60" s="26" t="s">
        <v>179</v>
      </c>
      <c r="G60" s="26" t="s">
        <v>93</v>
      </c>
      <c r="H60" s="26" t="s">
        <v>224</v>
      </c>
      <c r="I60" s="29" t="s">
        <v>64</v>
      </c>
      <c r="J60" s="29" t="s">
        <v>65</v>
      </c>
      <c r="K60" s="29" t="s">
        <v>87</v>
      </c>
      <c r="L60" s="29" t="s">
        <v>87</v>
      </c>
      <c r="M60" s="29" t="s">
        <v>66</v>
      </c>
      <c r="N60" s="30" t="s">
        <v>208</v>
      </c>
      <c r="O60" s="30">
        <v>2020</v>
      </c>
      <c r="P60" s="26">
        <f>Q60+S60</f>
        <v>226399.73</v>
      </c>
      <c r="Q60" s="26">
        <v>165122</v>
      </c>
      <c r="R60" s="26">
        <v>0</v>
      </c>
      <c r="S60" s="26">
        <v>61277.73</v>
      </c>
    </row>
    <row r="61" spans="2:26" s="27" customFormat="1" ht="117.75" customHeight="1" x14ac:dyDescent="0.35">
      <c r="B61" s="29" t="s">
        <v>230</v>
      </c>
      <c r="C61" s="29" t="s">
        <v>231</v>
      </c>
      <c r="D61" s="26" t="s">
        <v>232</v>
      </c>
      <c r="E61" s="26" t="s">
        <v>151</v>
      </c>
      <c r="F61" s="26" t="s">
        <v>179</v>
      </c>
      <c r="G61" s="26" t="s">
        <v>152</v>
      </c>
      <c r="H61" s="26" t="s">
        <v>224</v>
      </c>
      <c r="I61" s="29" t="s">
        <v>64</v>
      </c>
      <c r="J61" s="29" t="s">
        <v>65</v>
      </c>
      <c r="K61" s="29" t="s">
        <v>87</v>
      </c>
      <c r="L61" s="29" t="s">
        <v>87</v>
      </c>
      <c r="M61" s="29" t="s">
        <v>66</v>
      </c>
      <c r="N61" s="30" t="s">
        <v>181</v>
      </c>
      <c r="O61" s="30">
        <v>2020</v>
      </c>
      <c r="P61" s="26">
        <v>131687.24</v>
      </c>
      <c r="Q61" s="26">
        <v>71645</v>
      </c>
      <c r="R61" s="26">
        <v>0</v>
      </c>
      <c r="S61" s="23">
        <f t="shared" ref="S61:S62" si="9">P61-Q61-R61</f>
        <v>60042.239999999991</v>
      </c>
      <c r="T61" s="6"/>
      <c r="U61" s="6"/>
      <c r="V61" s="6"/>
      <c r="W61" s="6"/>
      <c r="X61" s="6"/>
    </row>
    <row r="62" spans="2:26" ht="102.75" customHeight="1" x14ac:dyDescent="0.35">
      <c r="B62" s="191" t="s">
        <v>233</v>
      </c>
      <c r="C62" s="191" t="s">
        <v>234</v>
      </c>
      <c r="D62" s="26" t="s">
        <v>235</v>
      </c>
      <c r="E62" s="198" t="s">
        <v>101</v>
      </c>
      <c r="F62" s="198" t="s">
        <v>236</v>
      </c>
      <c r="G62" s="198" t="s">
        <v>102</v>
      </c>
      <c r="H62" s="198" t="s">
        <v>224</v>
      </c>
      <c r="I62" s="191" t="s">
        <v>86</v>
      </c>
      <c r="J62" s="191" t="s">
        <v>30</v>
      </c>
      <c r="K62" s="191" t="s">
        <v>87</v>
      </c>
      <c r="L62" s="191" t="s">
        <v>87</v>
      </c>
      <c r="M62" s="191" t="s">
        <v>66</v>
      </c>
      <c r="N62" s="266" t="s">
        <v>181</v>
      </c>
      <c r="O62" s="266">
        <v>2020</v>
      </c>
      <c r="P62" s="198">
        <v>124320.76</v>
      </c>
      <c r="Q62" s="198">
        <v>71285</v>
      </c>
      <c r="R62" s="198">
        <v>0</v>
      </c>
      <c r="S62" s="198">
        <f t="shared" si="9"/>
        <v>53035.759999999995</v>
      </c>
    </row>
    <row r="63" spans="2:26" ht="102.75" customHeight="1" x14ac:dyDescent="0.35">
      <c r="B63" s="29" t="s">
        <v>1173</v>
      </c>
      <c r="C63" s="29" t="s">
        <v>1174</v>
      </c>
      <c r="D63" s="26" t="s">
        <v>1175</v>
      </c>
      <c r="E63" s="26" t="s">
        <v>185</v>
      </c>
      <c r="F63" s="26" t="s">
        <v>236</v>
      </c>
      <c r="G63" s="26" t="s">
        <v>102</v>
      </c>
      <c r="H63" s="26" t="s">
        <v>224</v>
      </c>
      <c r="I63" s="29" t="s">
        <v>86</v>
      </c>
      <c r="J63" s="29" t="s">
        <v>87</v>
      </c>
      <c r="K63" s="29" t="s">
        <v>87</v>
      </c>
      <c r="L63" s="29" t="s">
        <v>87</v>
      </c>
      <c r="M63" s="29" t="s">
        <v>66</v>
      </c>
      <c r="N63" s="30" t="s">
        <v>1176</v>
      </c>
      <c r="O63" s="30">
        <v>2021</v>
      </c>
      <c r="P63" s="26">
        <f>Q63+R63+S63</f>
        <v>48964</v>
      </c>
      <c r="Q63" s="26">
        <v>41619</v>
      </c>
      <c r="R63" s="26">
        <v>0</v>
      </c>
      <c r="S63" s="26">
        <v>7345</v>
      </c>
    </row>
    <row r="64" spans="2:26" ht="120" customHeight="1" x14ac:dyDescent="0.35">
      <c r="B64" s="29" t="s">
        <v>1177</v>
      </c>
      <c r="C64" s="29" t="s">
        <v>1178</v>
      </c>
      <c r="D64" s="26" t="s">
        <v>1179</v>
      </c>
      <c r="E64" s="26" t="s">
        <v>92</v>
      </c>
      <c r="F64" s="26" t="s">
        <v>236</v>
      </c>
      <c r="G64" s="26" t="s">
        <v>92</v>
      </c>
      <c r="H64" s="26" t="s">
        <v>224</v>
      </c>
      <c r="I64" s="29" t="s">
        <v>86</v>
      </c>
      <c r="J64" s="29" t="s">
        <v>87</v>
      </c>
      <c r="K64" s="29" t="s">
        <v>87</v>
      </c>
      <c r="L64" s="29" t="s">
        <v>87</v>
      </c>
      <c r="M64" s="29" t="s">
        <v>87</v>
      </c>
      <c r="N64" s="30">
        <v>2020</v>
      </c>
      <c r="O64" s="30">
        <v>2021</v>
      </c>
      <c r="P64" s="26">
        <f>Q64+R64+S64</f>
        <v>102130.48999999999</v>
      </c>
      <c r="Q64" s="26">
        <v>57588</v>
      </c>
      <c r="R64" s="26">
        <v>0</v>
      </c>
      <c r="S64" s="26">
        <v>44542.49</v>
      </c>
    </row>
    <row r="65" spans="2:24" s="27" customFormat="1" ht="145.5" customHeight="1" x14ac:dyDescent="0.35">
      <c r="B65" s="29" t="s">
        <v>1376</v>
      </c>
      <c r="C65" s="29" t="s">
        <v>1377</v>
      </c>
      <c r="D65" s="26" t="s">
        <v>1378</v>
      </c>
      <c r="E65" s="26" t="s">
        <v>137</v>
      </c>
      <c r="F65" s="26" t="s">
        <v>179</v>
      </c>
      <c r="G65" s="26" t="s">
        <v>161</v>
      </c>
      <c r="H65" s="26" t="s">
        <v>1379</v>
      </c>
      <c r="I65" s="29" t="s">
        <v>64</v>
      </c>
      <c r="J65" s="29" t="s">
        <v>66</v>
      </c>
      <c r="K65" s="29" t="s">
        <v>66</v>
      </c>
      <c r="L65" s="29" t="s">
        <v>66</v>
      </c>
      <c r="M65" s="29" t="s">
        <v>66</v>
      </c>
      <c r="N65" s="30">
        <v>2020</v>
      </c>
      <c r="O65" s="30">
        <v>2021</v>
      </c>
      <c r="P65" s="26">
        <v>103543</v>
      </c>
      <c r="Q65" s="26">
        <v>73543</v>
      </c>
      <c r="R65" s="26">
        <v>0</v>
      </c>
      <c r="S65" s="26">
        <v>30000</v>
      </c>
    </row>
    <row r="66" spans="2:24" ht="68.25" customHeight="1" x14ac:dyDescent="0.35">
      <c r="B66" s="21" t="s">
        <v>237</v>
      </c>
      <c r="C66" s="21"/>
      <c r="D66" s="21" t="s">
        <v>238</v>
      </c>
      <c r="E66" s="21"/>
      <c r="F66" s="21"/>
      <c r="G66" s="21"/>
      <c r="H66" s="21"/>
      <c r="I66" s="21"/>
      <c r="J66" s="21"/>
      <c r="K66" s="21"/>
      <c r="L66" s="21"/>
      <c r="M66" s="21"/>
      <c r="N66" s="21"/>
      <c r="O66" s="21"/>
      <c r="P66" s="255">
        <f>Q66+R66+S66</f>
        <v>1569563.06</v>
      </c>
      <c r="Q66" s="255">
        <f>Q68+Q69+Q70+Q71</f>
        <v>1333052</v>
      </c>
      <c r="R66" s="255">
        <f t="shared" ref="R66:S66" si="10">R68+R69+R70+R71</f>
        <v>0</v>
      </c>
      <c r="S66" s="255">
        <f t="shared" si="10"/>
        <v>236511.06</v>
      </c>
    </row>
    <row r="67" spans="2:24" ht="15.75" customHeight="1" x14ac:dyDescent="0.35">
      <c r="B67" s="29"/>
      <c r="C67" s="29"/>
      <c r="D67" s="23"/>
      <c r="E67" s="23"/>
      <c r="F67" s="23"/>
      <c r="G67" s="23"/>
      <c r="H67" s="23"/>
      <c r="I67" s="29"/>
      <c r="J67" s="29"/>
      <c r="K67" s="29"/>
      <c r="L67" s="29"/>
      <c r="M67" s="29"/>
      <c r="N67" s="30"/>
      <c r="O67" s="30"/>
      <c r="P67" s="26"/>
      <c r="Q67" s="26"/>
      <c r="R67" s="26"/>
      <c r="S67" s="23"/>
    </row>
    <row r="68" spans="2:24" s="27" customFormat="1" ht="53.25" customHeight="1" x14ac:dyDescent="0.35">
      <c r="B68" s="29" t="s">
        <v>239</v>
      </c>
      <c r="C68" s="29" t="s">
        <v>240</v>
      </c>
      <c r="D68" s="26" t="s">
        <v>241</v>
      </c>
      <c r="E68" s="26" t="s">
        <v>144</v>
      </c>
      <c r="F68" s="26" t="s">
        <v>179</v>
      </c>
      <c r="G68" s="26" t="s">
        <v>207</v>
      </c>
      <c r="H68" s="26" t="s">
        <v>242</v>
      </c>
      <c r="I68" s="29" t="s">
        <v>147</v>
      </c>
      <c r="J68" s="29" t="s">
        <v>65</v>
      </c>
      <c r="K68" s="29" t="s">
        <v>87</v>
      </c>
      <c r="L68" s="29" t="s">
        <v>87</v>
      </c>
      <c r="M68" s="29" t="s">
        <v>66</v>
      </c>
      <c r="N68" s="30" t="s">
        <v>67</v>
      </c>
      <c r="O68" s="30">
        <v>2017</v>
      </c>
      <c r="P68" s="26">
        <v>20000</v>
      </c>
      <c r="Q68" s="26">
        <v>17000</v>
      </c>
      <c r="R68" s="26">
        <v>0</v>
      </c>
      <c r="S68" s="23">
        <f t="shared" ref="S68:S70" si="11">P68-Q68-R68</f>
        <v>3000</v>
      </c>
      <c r="T68" s="6"/>
      <c r="U68" s="6"/>
      <c r="V68" s="6"/>
      <c r="W68" s="6"/>
      <c r="X68" s="6"/>
    </row>
    <row r="69" spans="2:24" s="27" customFormat="1" ht="78" customHeight="1" x14ac:dyDescent="0.35">
      <c r="B69" s="29" t="s">
        <v>243</v>
      </c>
      <c r="C69" s="29" t="s">
        <v>244</v>
      </c>
      <c r="D69" s="26" t="s">
        <v>245</v>
      </c>
      <c r="E69" s="26" t="s">
        <v>144</v>
      </c>
      <c r="F69" s="26" t="s">
        <v>179</v>
      </c>
      <c r="G69" s="26" t="s">
        <v>145</v>
      </c>
      <c r="H69" s="26" t="s">
        <v>246</v>
      </c>
      <c r="I69" s="191" t="s">
        <v>64</v>
      </c>
      <c r="J69" s="191" t="s">
        <v>65</v>
      </c>
      <c r="K69" s="191" t="s">
        <v>87</v>
      </c>
      <c r="L69" s="191" t="s">
        <v>87</v>
      </c>
      <c r="M69" s="191" t="s">
        <v>66</v>
      </c>
      <c r="N69" s="266">
        <v>2020</v>
      </c>
      <c r="O69" s="266">
        <v>2022</v>
      </c>
      <c r="P69" s="198">
        <v>861076</v>
      </c>
      <c r="Q69" s="198">
        <v>730838</v>
      </c>
      <c r="R69" s="198">
        <v>0</v>
      </c>
      <c r="S69" s="198">
        <f t="shared" si="11"/>
        <v>130238</v>
      </c>
      <c r="T69" s="6"/>
      <c r="U69" s="6"/>
      <c r="V69" s="6"/>
      <c r="W69" s="6"/>
      <c r="X69" s="6"/>
    </row>
    <row r="70" spans="2:24" s="27" customFormat="1" ht="62.25" customHeight="1" x14ac:dyDescent="0.35">
      <c r="B70" s="29" t="s">
        <v>247</v>
      </c>
      <c r="C70" s="26" t="s">
        <v>248</v>
      </c>
      <c r="D70" s="26" t="s">
        <v>249</v>
      </c>
      <c r="E70" s="26" t="s">
        <v>151</v>
      </c>
      <c r="F70" s="26" t="s">
        <v>179</v>
      </c>
      <c r="G70" s="26" t="s">
        <v>203</v>
      </c>
      <c r="H70" s="26" t="s">
        <v>250</v>
      </c>
      <c r="I70" s="26" t="s">
        <v>147</v>
      </c>
      <c r="J70" s="29" t="s">
        <v>66</v>
      </c>
      <c r="K70" s="29" t="s">
        <v>87</v>
      </c>
      <c r="L70" s="29" t="s">
        <v>87</v>
      </c>
      <c r="M70" s="29" t="s">
        <v>66</v>
      </c>
      <c r="N70" s="25" t="s">
        <v>78</v>
      </c>
      <c r="O70" s="26">
        <v>2017</v>
      </c>
      <c r="P70" s="26">
        <v>15700</v>
      </c>
      <c r="Q70" s="26">
        <v>13345</v>
      </c>
      <c r="R70" s="26">
        <v>0</v>
      </c>
      <c r="S70" s="23">
        <f t="shared" si="11"/>
        <v>2355</v>
      </c>
      <c r="T70" s="6"/>
      <c r="U70" s="6"/>
      <c r="V70" s="6"/>
      <c r="W70" s="6"/>
      <c r="X70" s="6"/>
    </row>
    <row r="71" spans="2:24" s="27" customFormat="1" ht="65.25" customHeight="1" x14ac:dyDescent="0.35">
      <c r="B71" s="29" t="s">
        <v>251</v>
      </c>
      <c r="C71" s="29" t="s">
        <v>1334</v>
      </c>
      <c r="D71" s="26" t="s">
        <v>1181</v>
      </c>
      <c r="E71" s="26" t="s">
        <v>151</v>
      </c>
      <c r="F71" s="26" t="s">
        <v>179</v>
      </c>
      <c r="G71" s="26" t="s">
        <v>203</v>
      </c>
      <c r="H71" s="26" t="s">
        <v>246</v>
      </c>
      <c r="I71" s="29" t="s">
        <v>64</v>
      </c>
      <c r="J71" s="29" t="s">
        <v>66</v>
      </c>
      <c r="K71" s="29" t="s">
        <v>87</v>
      </c>
      <c r="L71" s="29" t="s">
        <v>87</v>
      </c>
      <c r="M71" s="29" t="s">
        <v>66</v>
      </c>
      <c r="N71" s="30">
        <v>2021</v>
      </c>
      <c r="O71" s="30">
        <v>2022</v>
      </c>
      <c r="P71" s="47">
        <f>Q71+S71</f>
        <v>672787.06</v>
      </c>
      <c r="Q71" s="26">
        <v>571869</v>
      </c>
      <c r="R71" s="26"/>
      <c r="S71" s="47">
        <v>100918.06</v>
      </c>
      <c r="T71" s="6"/>
      <c r="U71" s="6"/>
      <c r="V71" s="6"/>
      <c r="W71" s="6"/>
      <c r="X71" s="6"/>
    </row>
    <row r="72" spans="2:24" ht="111" customHeight="1" x14ac:dyDescent="0.35">
      <c r="B72" s="21" t="s">
        <v>252</v>
      </c>
      <c r="C72" s="21"/>
      <c r="D72" s="21" t="s">
        <v>253</v>
      </c>
      <c r="E72" s="21"/>
      <c r="F72" s="21"/>
      <c r="G72" s="21"/>
      <c r="H72" s="21"/>
      <c r="I72" s="21"/>
      <c r="J72" s="21"/>
      <c r="K72" s="21"/>
      <c r="L72" s="21"/>
      <c r="M72" s="21"/>
      <c r="N72" s="21"/>
      <c r="O72" s="21"/>
      <c r="P72" s="255">
        <f>Q72+R72+S72</f>
        <v>1426941.17</v>
      </c>
      <c r="Q72" s="255">
        <f>Q73</f>
        <v>1212900</v>
      </c>
      <c r="R72" s="255">
        <f t="shared" ref="R72:S72" si="12">R73</f>
        <v>0</v>
      </c>
      <c r="S72" s="255">
        <f t="shared" si="12"/>
        <v>214041.16999999993</v>
      </c>
    </row>
    <row r="73" spans="2:24" ht="114" customHeight="1" x14ac:dyDescent="0.35">
      <c r="B73" s="29" t="s">
        <v>254</v>
      </c>
      <c r="C73" s="29" t="s">
        <v>255</v>
      </c>
      <c r="D73" s="29" t="s">
        <v>256</v>
      </c>
      <c r="E73" s="29" t="s">
        <v>151</v>
      </c>
      <c r="F73" s="29" t="s">
        <v>179</v>
      </c>
      <c r="G73" s="29" t="s">
        <v>203</v>
      </c>
      <c r="H73" s="29" t="s">
        <v>257</v>
      </c>
      <c r="I73" s="29" t="s">
        <v>64</v>
      </c>
      <c r="J73" s="29" t="s">
        <v>66</v>
      </c>
      <c r="K73" s="29" t="s">
        <v>87</v>
      </c>
      <c r="L73" s="29" t="s">
        <v>87</v>
      </c>
      <c r="M73" s="29" t="s">
        <v>66</v>
      </c>
      <c r="N73" s="29">
        <v>2020</v>
      </c>
      <c r="O73" s="29">
        <v>2022</v>
      </c>
      <c r="P73" s="26">
        <v>1426941.17</v>
      </c>
      <c r="Q73" s="26">
        <v>1212900</v>
      </c>
      <c r="R73" s="26">
        <v>0</v>
      </c>
      <c r="S73" s="26">
        <f>P73-Q73</f>
        <v>214041.16999999993</v>
      </c>
    </row>
    <row r="74" spans="2:24" ht="105.75" customHeight="1" x14ac:dyDescent="0.35">
      <c r="B74" s="15" t="s">
        <v>258</v>
      </c>
      <c r="C74" s="15"/>
      <c r="D74" s="15" t="s">
        <v>259</v>
      </c>
      <c r="E74" s="15"/>
      <c r="F74" s="15"/>
      <c r="G74" s="15"/>
      <c r="H74" s="15"/>
      <c r="I74" s="15"/>
      <c r="J74" s="15"/>
      <c r="K74" s="15"/>
      <c r="L74" s="15"/>
      <c r="M74" s="15"/>
      <c r="N74" s="15"/>
      <c r="O74" s="15"/>
      <c r="P74" s="73"/>
      <c r="Q74" s="73"/>
      <c r="R74" s="73"/>
      <c r="S74" s="73"/>
    </row>
    <row r="75" spans="2:24" ht="79.5" customHeight="1" x14ac:dyDescent="0.35">
      <c r="B75" s="16" t="s">
        <v>260</v>
      </c>
      <c r="C75" s="17"/>
      <c r="D75" s="18" t="s">
        <v>261</v>
      </c>
      <c r="E75" s="17"/>
      <c r="F75" s="16"/>
      <c r="G75" s="17"/>
      <c r="H75" s="18"/>
      <c r="I75" s="17"/>
      <c r="J75" s="16"/>
      <c r="K75" s="16"/>
      <c r="L75" s="17"/>
      <c r="M75" s="17"/>
      <c r="N75" s="17"/>
      <c r="O75" s="16"/>
      <c r="P75" s="45"/>
      <c r="Q75" s="46"/>
      <c r="R75" s="74"/>
      <c r="S75" s="74"/>
    </row>
    <row r="76" spans="2:24" ht="119.25" customHeight="1" x14ac:dyDescent="0.35">
      <c r="B76" s="20" t="s">
        <v>262</v>
      </c>
      <c r="C76" s="20"/>
      <c r="D76" s="20" t="s">
        <v>263</v>
      </c>
      <c r="E76" s="20"/>
      <c r="F76" s="20"/>
      <c r="G76" s="20"/>
      <c r="H76" s="20"/>
      <c r="I76" s="20"/>
      <c r="J76" s="20"/>
      <c r="K76" s="20"/>
      <c r="L76" s="20"/>
      <c r="M76" s="20"/>
      <c r="N76" s="20"/>
      <c r="O76" s="20"/>
      <c r="P76" s="42"/>
      <c r="Q76" s="42"/>
      <c r="R76" s="42"/>
      <c r="S76" s="42"/>
    </row>
    <row r="77" spans="2:24" ht="84" customHeight="1" x14ac:dyDescent="0.35">
      <c r="B77" s="21" t="s">
        <v>264</v>
      </c>
      <c r="C77" s="21"/>
      <c r="D77" s="21" t="s">
        <v>265</v>
      </c>
      <c r="E77" s="21"/>
      <c r="F77" s="21"/>
      <c r="G77" s="21"/>
      <c r="H77" s="21"/>
      <c r="I77" s="21"/>
      <c r="J77" s="21"/>
      <c r="K77" s="21"/>
      <c r="L77" s="21"/>
      <c r="M77" s="21"/>
      <c r="N77" s="21"/>
      <c r="O77" s="21"/>
      <c r="P77" s="255">
        <f>P78+P79+P80+P81</f>
        <v>1493838.7</v>
      </c>
      <c r="Q77" s="255">
        <f t="shared" ref="Q77:S77" si="13">Q78+Q79+Q80+Q81</f>
        <v>1181527.93</v>
      </c>
      <c r="R77" s="255">
        <f t="shared" si="13"/>
        <v>0</v>
      </c>
      <c r="S77" s="255">
        <f t="shared" si="13"/>
        <v>312310.77</v>
      </c>
    </row>
    <row r="78" spans="2:24" ht="108" customHeight="1" x14ac:dyDescent="0.35">
      <c r="B78" s="29" t="s">
        <v>266</v>
      </c>
      <c r="C78" s="29" t="s">
        <v>267</v>
      </c>
      <c r="D78" s="23" t="s">
        <v>268</v>
      </c>
      <c r="E78" s="23" t="s">
        <v>60</v>
      </c>
      <c r="F78" s="23" t="s">
        <v>269</v>
      </c>
      <c r="G78" s="23" t="s">
        <v>62</v>
      </c>
      <c r="H78" s="23" t="s">
        <v>270</v>
      </c>
      <c r="I78" s="29" t="s">
        <v>64</v>
      </c>
      <c r="J78" s="29" t="s">
        <v>65</v>
      </c>
      <c r="K78" s="29" t="s">
        <v>87</v>
      </c>
      <c r="L78" s="29" t="s">
        <v>87</v>
      </c>
      <c r="M78" s="29" t="s">
        <v>66</v>
      </c>
      <c r="N78" s="30" t="s">
        <v>271</v>
      </c>
      <c r="O78" s="30">
        <v>2019</v>
      </c>
      <c r="P78" s="26">
        <v>493252.18</v>
      </c>
      <c r="Q78" s="26">
        <v>419264.35</v>
      </c>
      <c r="R78" s="26">
        <v>0</v>
      </c>
      <c r="S78" s="23">
        <f t="shared" ref="S78:S81" si="14">P78-Q78-R78</f>
        <v>73987.830000000016</v>
      </c>
    </row>
    <row r="79" spans="2:24" ht="90" customHeight="1" x14ac:dyDescent="0.35">
      <c r="B79" s="29" t="s">
        <v>272</v>
      </c>
      <c r="C79" s="29" t="s">
        <v>273</v>
      </c>
      <c r="D79" s="26" t="s">
        <v>274</v>
      </c>
      <c r="E79" s="26" t="s">
        <v>275</v>
      </c>
      <c r="F79" s="26" t="s">
        <v>276</v>
      </c>
      <c r="G79" s="26" t="s">
        <v>277</v>
      </c>
      <c r="H79" s="26" t="s">
        <v>270</v>
      </c>
      <c r="I79" s="29" t="s">
        <v>86</v>
      </c>
      <c r="J79" s="29" t="s">
        <v>30</v>
      </c>
      <c r="K79" s="29" t="s">
        <v>87</v>
      </c>
      <c r="L79" s="29" t="s">
        <v>87</v>
      </c>
      <c r="M79" s="29" t="s">
        <v>66</v>
      </c>
      <c r="N79" s="30" t="s">
        <v>278</v>
      </c>
      <c r="O79" s="30">
        <v>2019</v>
      </c>
      <c r="P79" s="26">
        <v>212596.85</v>
      </c>
      <c r="Q79" s="26">
        <v>180707.32</v>
      </c>
      <c r="R79" s="26">
        <v>0</v>
      </c>
      <c r="S79" s="26">
        <v>31889.53</v>
      </c>
    </row>
    <row r="80" spans="2:24" ht="129" customHeight="1" x14ac:dyDescent="0.35">
      <c r="B80" s="29" t="s">
        <v>279</v>
      </c>
      <c r="C80" s="29" t="s">
        <v>280</v>
      </c>
      <c r="D80" s="26" t="s">
        <v>1093</v>
      </c>
      <c r="E80" s="23" t="s">
        <v>92</v>
      </c>
      <c r="F80" s="23" t="s">
        <v>269</v>
      </c>
      <c r="G80" s="23" t="s">
        <v>281</v>
      </c>
      <c r="H80" s="23" t="s">
        <v>270</v>
      </c>
      <c r="I80" s="29" t="s">
        <v>64</v>
      </c>
      <c r="J80" s="29" t="s">
        <v>66</v>
      </c>
      <c r="K80" s="29" t="s">
        <v>87</v>
      </c>
      <c r="L80" s="29" t="s">
        <v>87</v>
      </c>
      <c r="M80" s="29" t="s">
        <v>66</v>
      </c>
      <c r="N80" s="30" t="s">
        <v>74</v>
      </c>
      <c r="O80" s="30">
        <v>2021</v>
      </c>
      <c r="P80" s="26">
        <v>370728.92</v>
      </c>
      <c r="Q80" s="26">
        <v>296836.45</v>
      </c>
      <c r="R80" s="26">
        <v>0</v>
      </c>
      <c r="S80" s="26">
        <v>73892.47</v>
      </c>
    </row>
    <row r="81" spans="2:22" ht="105.75" customHeight="1" x14ac:dyDescent="0.35">
      <c r="B81" s="29" t="s">
        <v>282</v>
      </c>
      <c r="C81" s="29" t="s">
        <v>283</v>
      </c>
      <c r="D81" s="26" t="s">
        <v>284</v>
      </c>
      <c r="E81" s="26" t="s">
        <v>185</v>
      </c>
      <c r="F81" s="26" t="s">
        <v>269</v>
      </c>
      <c r="G81" s="26" t="s">
        <v>186</v>
      </c>
      <c r="H81" s="26" t="s">
        <v>285</v>
      </c>
      <c r="I81" s="29" t="s">
        <v>64</v>
      </c>
      <c r="J81" s="29" t="s">
        <v>66</v>
      </c>
      <c r="K81" s="29" t="s">
        <v>87</v>
      </c>
      <c r="L81" s="29" t="s">
        <v>87</v>
      </c>
      <c r="M81" s="29" t="s">
        <v>66</v>
      </c>
      <c r="N81" s="30" t="s">
        <v>74</v>
      </c>
      <c r="O81" s="30">
        <v>2019</v>
      </c>
      <c r="P81" s="26">
        <v>417260.75</v>
      </c>
      <c r="Q81" s="26">
        <v>284719.81</v>
      </c>
      <c r="R81" s="26">
        <v>0</v>
      </c>
      <c r="S81" s="23">
        <f t="shared" si="14"/>
        <v>132540.94</v>
      </c>
    </row>
    <row r="82" spans="2:22" ht="147.75" customHeight="1" x14ac:dyDescent="0.35">
      <c r="B82" s="20" t="s">
        <v>286</v>
      </c>
      <c r="C82" s="20"/>
      <c r="D82" s="20" t="s">
        <v>287</v>
      </c>
      <c r="E82" s="20"/>
      <c r="F82" s="20"/>
      <c r="G82" s="20"/>
      <c r="H82" s="20"/>
      <c r="I82" s="20"/>
      <c r="J82" s="20"/>
      <c r="K82" s="20"/>
      <c r="L82" s="20"/>
      <c r="M82" s="20"/>
      <c r="N82" s="20"/>
      <c r="O82" s="20"/>
      <c r="P82" s="42"/>
      <c r="Q82" s="42"/>
      <c r="R82" s="42"/>
      <c r="S82" s="42"/>
    </row>
    <row r="83" spans="2:22" ht="147" customHeight="1" x14ac:dyDescent="0.35">
      <c r="B83" s="21" t="s">
        <v>288</v>
      </c>
      <c r="C83" s="21"/>
      <c r="D83" s="21" t="s">
        <v>289</v>
      </c>
      <c r="E83" s="21"/>
      <c r="F83" s="21"/>
      <c r="G83" s="21"/>
      <c r="H83" s="21"/>
      <c r="I83" s="21"/>
      <c r="J83" s="21"/>
      <c r="K83" s="21"/>
      <c r="L83" s="21"/>
      <c r="M83" s="21"/>
      <c r="N83" s="21"/>
      <c r="O83" s="21"/>
      <c r="P83" s="255">
        <f>P84+P85+P86</f>
        <v>970234.18</v>
      </c>
      <c r="Q83" s="255">
        <f>Q84+Q85+Q86</f>
        <v>824699.02</v>
      </c>
      <c r="R83" s="255">
        <f t="shared" ref="R83:S83" si="15">R84+R85+R86</f>
        <v>0</v>
      </c>
      <c r="S83" s="255">
        <f t="shared" si="15"/>
        <v>145535.16000000003</v>
      </c>
    </row>
    <row r="84" spans="2:22" ht="112.5" customHeight="1" x14ac:dyDescent="0.35">
      <c r="B84" s="29" t="s">
        <v>292</v>
      </c>
      <c r="C84" s="29" t="s">
        <v>293</v>
      </c>
      <c r="D84" s="26" t="s">
        <v>294</v>
      </c>
      <c r="E84" s="26" t="s">
        <v>137</v>
      </c>
      <c r="F84" s="26" t="s">
        <v>290</v>
      </c>
      <c r="G84" s="26" t="s">
        <v>295</v>
      </c>
      <c r="H84" s="26" t="s">
        <v>291</v>
      </c>
      <c r="I84" s="29" t="s">
        <v>86</v>
      </c>
      <c r="J84" s="29" t="s">
        <v>66</v>
      </c>
      <c r="K84" s="29" t="s">
        <v>87</v>
      </c>
      <c r="L84" s="29" t="s">
        <v>87</v>
      </c>
      <c r="M84" s="29" t="s">
        <v>66</v>
      </c>
      <c r="N84" s="30" t="s">
        <v>97</v>
      </c>
      <c r="O84" s="30">
        <v>2021</v>
      </c>
      <c r="P84" s="26">
        <v>332497.71000000002</v>
      </c>
      <c r="Q84" s="26">
        <v>282623.05</v>
      </c>
      <c r="R84" s="26">
        <v>0</v>
      </c>
      <c r="S84" s="23">
        <f t="shared" ref="S84" si="16">P84-Q84-R84</f>
        <v>49874.660000000033</v>
      </c>
    </row>
    <row r="85" spans="2:22" ht="66.75" customHeight="1" x14ac:dyDescent="0.35">
      <c r="B85" s="29" t="s">
        <v>1182</v>
      </c>
      <c r="C85" s="29" t="s">
        <v>1183</v>
      </c>
      <c r="D85" s="26" t="s">
        <v>1184</v>
      </c>
      <c r="E85" s="26" t="s">
        <v>1185</v>
      </c>
      <c r="F85" s="26" t="s">
        <v>290</v>
      </c>
      <c r="G85" s="26" t="s">
        <v>1186</v>
      </c>
      <c r="H85" s="26" t="s">
        <v>291</v>
      </c>
      <c r="I85" s="29" t="s">
        <v>86</v>
      </c>
      <c r="J85" s="29" t="s">
        <v>66</v>
      </c>
      <c r="K85" s="29" t="s">
        <v>87</v>
      </c>
      <c r="L85" s="29" t="s">
        <v>87</v>
      </c>
      <c r="M85" s="29" t="s">
        <v>66</v>
      </c>
      <c r="N85" s="30" t="s">
        <v>1176</v>
      </c>
      <c r="O85" s="30">
        <v>2022</v>
      </c>
      <c r="P85" s="26">
        <f>Q85+R85+S85</f>
        <v>340421.94</v>
      </c>
      <c r="Q85" s="26">
        <v>289358.65000000002</v>
      </c>
      <c r="R85" s="26">
        <v>0</v>
      </c>
      <c r="S85" s="26">
        <v>51063.29</v>
      </c>
    </row>
    <row r="86" spans="2:22" ht="128.25" customHeight="1" x14ac:dyDescent="0.35">
      <c r="B86" s="29" t="s">
        <v>1187</v>
      </c>
      <c r="C86" s="29" t="s">
        <v>1188</v>
      </c>
      <c r="D86" s="26" t="s">
        <v>1189</v>
      </c>
      <c r="E86" s="26" t="s">
        <v>151</v>
      </c>
      <c r="F86" s="26" t="s">
        <v>1190</v>
      </c>
      <c r="G86" s="26" t="s">
        <v>1191</v>
      </c>
      <c r="H86" s="26" t="s">
        <v>291</v>
      </c>
      <c r="I86" s="29" t="s">
        <v>86</v>
      </c>
      <c r="J86" s="29" t="s">
        <v>66</v>
      </c>
      <c r="K86" s="29" t="s">
        <v>87</v>
      </c>
      <c r="L86" s="29" t="s">
        <v>87</v>
      </c>
      <c r="M86" s="29" t="s">
        <v>66</v>
      </c>
      <c r="N86" s="30" t="s">
        <v>1192</v>
      </c>
      <c r="O86" s="30">
        <v>2022</v>
      </c>
      <c r="P86" s="26">
        <f>Q86+S86</f>
        <v>297314.53000000003</v>
      </c>
      <c r="Q86" s="26">
        <v>252717.32</v>
      </c>
      <c r="R86" s="26">
        <v>0</v>
      </c>
      <c r="S86" s="26">
        <v>44597.21</v>
      </c>
    </row>
    <row r="87" spans="2:22" ht="68.25" customHeight="1" x14ac:dyDescent="0.35">
      <c r="B87" s="46" t="s">
        <v>296</v>
      </c>
      <c r="C87" s="46"/>
      <c r="D87" s="46" t="s">
        <v>1356</v>
      </c>
      <c r="E87" s="46"/>
      <c r="F87" s="46"/>
      <c r="G87" s="46"/>
      <c r="H87" s="46"/>
      <c r="I87" s="46"/>
      <c r="J87" s="46"/>
      <c r="K87" s="46"/>
      <c r="L87" s="46"/>
      <c r="M87" s="46"/>
      <c r="N87" s="46"/>
      <c r="O87" s="46"/>
      <c r="P87" s="46"/>
      <c r="Q87" s="46"/>
      <c r="R87" s="46"/>
      <c r="S87" s="46"/>
    </row>
    <row r="88" spans="2:22" ht="138.75" customHeight="1" x14ac:dyDescent="0.35">
      <c r="B88" s="20" t="s">
        <v>297</v>
      </c>
      <c r="C88" s="20"/>
      <c r="D88" s="20" t="s">
        <v>298</v>
      </c>
      <c r="E88" s="20"/>
      <c r="F88" s="20"/>
      <c r="G88" s="20"/>
      <c r="H88" s="20" t="s">
        <v>216</v>
      </c>
      <c r="I88" s="20"/>
      <c r="J88" s="20"/>
      <c r="K88" s="20"/>
      <c r="L88" s="20"/>
      <c r="M88" s="20"/>
      <c r="N88" s="20"/>
      <c r="O88" s="20"/>
      <c r="P88" s="42"/>
      <c r="Q88" s="42"/>
      <c r="R88" s="42"/>
      <c r="S88" s="42"/>
    </row>
    <row r="89" spans="2:22" ht="129.75" customHeight="1" x14ac:dyDescent="0.35">
      <c r="B89" s="21" t="s">
        <v>299</v>
      </c>
      <c r="C89" s="21"/>
      <c r="D89" s="21" t="s">
        <v>300</v>
      </c>
      <c r="E89" s="21"/>
      <c r="F89" s="21"/>
      <c r="G89" s="21"/>
      <c r="H89" s="21"/>
      <c r="I89" s="21"/>
      <c r="J89" s="21"/>
      <c r="K89" s="21"/>
      <c r="L89" s="21"/>
      <c r="M89" s="21"/>
      <c r="N89" s="21"/>
      <c r="O89" s="21"/>
      <c r="P89" s="268">
        <f>SUM(P90:P100)</f>
        <v>14771332.560000001</v>
      </c>
      <c r="Q89" s="268">
        <f>SUM(Q90:Q100)</f>
        <v>8804497.4399999995</v>
      </c>
      <c r="R89" s="268">
        <f t="shared" ref="R89:S89" si="17">SUM(R90:R100)</f>
        <v>0</v>
      </c>
      <c r="S89" s="268">
        <f t="shared" si="17"/>
        <v>5966835.120000001</v>
      </c>
      <c r="V89" s="32"/>
    </row>
    <row r="90" spans="2:22" ht="128.25" customHeight="1" x14ac:dyDescent="0.35">
      <c r="B90" s="29" t="s">
        <v>301</v>
      </c>
      <c r="C90" s="29" t="s">
        <v>302</v>
      </c>
      <c r="D90" s="26" t="s">
        <v>303</v>
      </c>
      <c r="E90" s="23" t="s">
        <v>304</v>
      </c>
      <c r="F90" s="23" t="s">
        <v>305</v>
      </c>
      <c r="G90" s="23" t="s">
        <v>161</v>
      </c>
      <c r="H90" s="23" t="s">
        <v>306</v>
      </c>
      <c r="I90" s="29" t="s">
        <v>64</v>
      </c>
      <c r="J90" s="29" t="s">
        <v>66</v>
      </c>
      <c r="K90" s="29" t="s">
        <v>87</v>
      </c>
      <c r="L90" s="29" t="s">
        <v>87</v>
      </c>
      <c r="M90" s="29" t="s">
        <v>66</v>
      </c>
      <c r="N90" s="30" t="s">
        <v>125</v>
      </c>
      <c r="O90" s="30">
        <v>2019</v>
      </c>
      <c r="P90" s="26">
        <f>Q90+S90</f>
        <v>1322391.53</v>
      </c>
      <c r="Q90" s="26">
        <v>765124.13</v>
      </c>
      <c r="R90" s="26">
        <v>0</v>
      </c>
      <c r="S90" s="23">
        <v>557267.4</v>
      </c>
    </row>
    <row r="91" spans="2:22" ht="102.75" customHeight="1" x14ac:dyDescent="0.35">
      <c r="B91" s="29" t="s">
        <v>307</v>
      </c>
      <c r="C91" s="29" t="s">
        <v>308</v>
      </c>
      <c r="D91" s="26" t="s">
        <v>309</v>
      </c>
      <c r="E91" s="26" t="s">
        <v>310</v>
      </c>
      <c r="F91" s="26" t="s">
        <v>305</v>
      </c>
      <c r="G91" s="26" t="s">
        <v>186</v>
      </c>
      <c r="H91" s="26" t="s">
        <v>306</v>
      </c>
      <c r="I91" s="29" t="s">
        <v>64</v>
      </c>
      <c r="J91" s="29" t="s">
        <v>65</v>
      </c>
      <c r="K91" s="29" t="s">
        <v>87</v>
      </c>
      <c r="L91" s="29" t="s">
        <v>87</v>
      </c>
      <c r="M91" s="29" t="s">
        <v>66</v>
      </c>
      <c r="N91" s="30" t="s">
        <v>67</v>
      </c>
      <c r="O91" s="30">
        <v>2020</v>
      </c>
      <c r="P91" s="26">
        <v>1229574.68</v>
      </c>
      <c r="Q91" s="26">
        <v>823834.4</v>
      </c>
      <c r="R91" s="26">
        <v>0</v>
      </c>
      <c r="S91" s="23">
        <f t="shared" ref="S91:S103" si="18">P91-Q91-R91</f>
        <v>405740.27999999991</v>
      </c>
    </row>
    <row r="92" spans="2:22" ht="111.75" customHeight="1" x14ac:dyDescent="0.35">
      <c r="B92" s="29" t="s">
        <v>311</v>
      </c>
      <c r="C92" s="29" t="s">
        <v>312</v>
      </c>
      <c r="D92" s="26" t="s">
        <v>313</v>
      </c>
      <c r="E92" s="26" t="s">
        <v>314</v>
      </c>
      <c r="F92" s="26" t="s">
        <v>305</v>
      </c>
      <c r="G92" s="26" t="s">
        <v>145</v>
      </c>
      <c r="H92" s="26" t="s">
        <v>306</v>
      </c>
      <c r="I92" s="29" t="s">
        <v>64</v>
      </c>
      <c r="J92" s="29" t="s">
        <v>65</v>
      </c>
      <c r="K92" s="29" t="s">
        <v>87</v>
      </c>
      <c r="L92" s="29" t="s">
        <v>87</v>
      </c>
      <c r="M92" s="29" t="s">
        <v>66</v>
      </c>
      <c r="N92" s="30" t="s">
        <v>125</v>
      </c>
      <c r="O92" s="30">
        <v>2018</v>
      </c>
      <c r="P92" s="26">
        <v>3744065.92</v>
      </c>
      <c r="Q92" s="26">
        <v>1713584.68</v>
      </c>
      <c r="R92" s="26">
        <v>0</v>
      </c>
      <c r="S92" s="26">
        <f t="shared" si="18"/>
        <v>2030481.24</v>
      </c>
    </row>
    <row r="93" spans="2:22" ht="129.75" customHeight="1" x14ac:dyDescent="0.35">
      <c r="B93" s="29" t="s">
        <v>315</v>
      </c>
      <c r="C93" s="29" t="s">
        <v>316</v>
      </c>
      <c r="D93" s="26" t="s">
        <v>317</v>
      </c>
      <c r="E93" s="26" t="s">
        <v>318</v>
      </c>
      <c r="F93" s="26" t="s">
        <v>305</v>
      </c>
      <c r="G93" s="26" t="s">
        <v>73</v>
      </c>
      <c r="H93" s="26" t="s">
        <v>306</v>
      </c>
      <c r="I93" s="29" t="s">
        <v>64</v>
      </c>
      <c r="J93" s="29" t="s">
        <v>66</v>
      </c>
      <c r="K93" s="29" t="s">
        <v>87</v>
      </c>
      <c r="L93" s="29" t="s">
        <v>87</v>
      </c>
      <c r="M93" s="29" t="s">
        <v>66</v>
      </c>
      <c r="N93" s="30" t="s">
        <v>125</v>
      </c>
      <c r="O93" s="30">
        <v>2019</v>
      </c>
      <c r="P93" s="26">
        <v>1665450</v>
      </c>
      <c r="Q93" s="26">
        <v>1110408</v>
      </c>
      <c r="R93" s="26">
        <v>0</v>
      </c>
      <c r="S93" s="23">
        <f t="shared" si="18"/>
        <v>555042</v>
      </c>
    </row>
    <row r="94" spans="2:22" ht="114.75" customHeight="1" x14ac:dyDescent="0.35">
      <c r="B94" s="29" t="s">
        <v>319</v>
      </c>
      <c r="C94" s="29" t="s">
        <v>320</v>
      </c>
      <c r="D94" s="26" t="s">
        <v>321</v>
      </c>
      <c r="E94" s="26" t="s">
        <v>322</v>
      </c>
      <c r="F94" s="26" t="s">
        <v>305</v>
      </c>
      <c r="G94" s="26" t="s">
        <v>93</v>
      </c>
      <c r="H94" s="26" t="s">
        <v>306</v>
      </c>
      <c r="I94" s="29" t="s">
        <v>64</v>
      </c>
      <c r="J94" s="29" t="s">
        <v>66</v>
      </c>
      <c r="K94" s="29" t="s">
        <v>87</v>
      </c>
      <c r="L94" s="29" t="s">
        <v>87</v>
      </c>
      <c r="M94" s="29" t="s">
        <v>66</v>
      </c>
      <c r="N94" s="30" t="s">
        <v>125</v>
      </c>
      <c r="O94" s="30">
        <v>2019</v>
      </c>
      <c r="P94" s="26">
        <f>Q94+S94</f>
        <v>1221542.69</v>
      </c>
      <c r="Q94" s="26">
        <v>822187.2</v>
      </c>
      <c r="R94" s="26">
        <v>0</v>
      </c>
      <c r="S94" s="23">
        <v>399355.49</v>
      </c>
    </row>
    <row r="95" spans="2:22" ht="66" customHeight="1" x14ac:dyDescent="0.35">
      <c r="B95" s="29" t="s">
        <v>323</v>
      </c>
      <c r="C95" s="29" t="s">
        <v>324</v>
      </c>
      <c r="D95" s="26" t="s">
        <v>325</v>
      </c>
      <c r="E95" s="26" t="s">
        <v>326</v>
      </c>
      <c r="F95" s="26" t="s">
        <v>305</v>
      </c>
      <c r="G95" s="26" t="s">
        <v>203</v>
      </c>
      <c r="H95" s="26" t="s">
        <v>306</v>
      </c>
      <c r="I95" s="29" t="s">
        <v>64</v>
      </c>
      <c r="J95" s="29" t="s">
        <v>66</v>
      </c>
      <c r="K95" s="29" t="s">
        <v>87</v>
      </c>
      <c r="L95" s="29" t="s">
        <v>87</v>
      </c>
      <c r="M95" s="29" t="s">
        <v>66</v>
      </c>
      <c r="N95" s="30" t="s">
        <v>125</v>
      </c>
      <c r="O95" s="30">
        <v>2019</v>
      </c>
      <c r="P95" s="26">
        <v>2011598.52</v>
      </c>
      <c r="Q95" s="47">
        <v>1609278.82</v>
      </c>
      <c r="R95" s="26">
        <v>0</v>
      </c>
      <c r="S95" s="23">
        <f t="shared" si="18"/>
        <v>402319.69999999995</v>
      </c>
    </row>
    <row r="96" spans="2:22" ht="100.5" customHeight="1" x14ac:dyDescent="0.35">
      <c r="B96" s="29" t="s">
        <v>327</v>
      </c>
      <c r="C96" s="29" t="s">
        <v>328</v>
      </c>
      <c r="D96" s="26" t="s">
        <v>329</v>
      </c>
      <c r="E96" s="26" t="s">
        <v>330</v>
      </c>
      <c r="F96" s="26" t="s">
        <v>305</v>
      </c>
      <c r="G96" s="26" t="s">
        <v>161</v>
      </c>
      <c r="H96" s="26" t="s">
        <v>306</v>
      </c>
      <c r="I96" s="29" t="s">
        <v>64</v>
      </c>
      <c r="J96" s="29" t="s">
        <v>66</v>
      </c>
      <c r="K96" s="29" t="s">
        <v>87</v>
      </c>
      <c r="L96" s="29" t="s">
        <v>87</v>
      </c>
      <c r="M96" s="29" t="s">
        <v>66</v>
      </c>
      <c r="N96" s="30" t="s">
        <v>103</v>
      </c>
      <c r="O96" s="30">
        <v>2021</v>
      </c>
      <c r="P96" s="26">
        <v>407141.75</v>
      </c>
      <c r="Q96" s="26">
        <v>169000</v>
      </c>
      <c r="R96" s="26">
        <v>0</v>
      </c>
      <c r="S96" s="23">
        <f t="shared" si="18"/>
        <v>238141.75</v>
      </c>
    </row>
    <row r="97" spans="1:25" ht="126.75" customHeight="1" x14ac:dyDescent="0.35">
      <c r="B97" s="29" t="s">
        <v>331</v>
      </c>
      <c r="C97" s="29" t="s">
        <v>332</v>
      </c>
      <c r="D97" s="26" t="s">
        <v>333</v>
      </c>
      <c r="E97" s="26" t="s">
        <v>326</v>
      </c>
      <c r="F97" s="26" t="s">
        <v>305</v>
      </c>
      <c r="G97" s="26" t="s">
        <v>203</v>
      </c>
      <c r="H97" s="26" t="s">
        <v>306</v>
      </c>
      <c r="I97" s="29" t="s">
        <v>64</v>
      </c>
      <c r="J97" s="29" t="s">
        <v>66</v>
      </c>
      <c r="K97" s="29" t="s">
        <v>87</v>
      </c>
      <c r="L97" s="29" t="s">
        <v>87</v>
      </c>
      <c r="M97" s="29" t="s">
        <v>66</v>
      </c>
      <c r="N97" s="30" t="s">
        <v>121</v>
      </c>
      <c r="O97" s="30">
        <v>2021</v>
      </c>
      <c r="P97" s="47">
        <v>717269.99</v>
      </c>
      <c r="Q97" s="26">
        <v>573815.99</v>
      </c>
      <c r="R97" s="26">
        <v>0</v>
      </c>
      <c r="S97" s="47">
        <v>143454</v>
      </c>
    </row>
    <row r="98" spans="1:25" s="27" customFormat="1" ht="104.25" customHeight="1" x14ac:dyDescent="0.35">
      <c r="B98" s="29" t="s">
        <v>335</v>
      </c>
      <c r="C98" s="29" t="s">
        <v>336</v>
      </c>
      <c r="D98" s="26" t="s">
        <v>337</v>
      </c>
      <c r="E98" s="26" t="s">
        <v>318</v>
      </c>
      <c r="F98" s="26" t="s">
        <v>305</v>
      </c>
      <c r="G98" s="26" t="s">
        <v>73</v>
      </c>
      <c r="H98" s="26" t="s">
        <v>306</v>
      </c>
      <c r="I98" s="29" t="s">
        <v>64</v>
      </c>
      <c r="J98" s="29"/>
      <c r="K98" s="29" t="s">
        <v>87</v>
      </c>
      <c r="L98" s="29" t="s">
        <v>87</v>
      </c>
      <c r="M98" s="29" t="s">
        <v>66</v>
      </c>
      <c r="N98" s="30" t="s">
        <v>97</v>
      </c>
      <c r="O98" s="30">
        <v>2020</v>
      </c>
      <c r="P98" s="47">
        <v>1193327.6499999999</v>
      </c>
      <c r="Q98" s="26">
        <v>528530.03</v>
      </c>
      <c r="R98" s="26">
        <v>0</v>
      </c>
      <c r="S98" s="23">
        <f t="shared" si="18"/>
        <v>664797.61999999988</v>
      </c>
      <c r="T98" s="6"/>
      <c r="U98" s="6"/>
      <c r="V98" s="6"/>
      <c r="W98" s="6"/>
      <c r="X98" s="6"/>
    </row>
    <row r="99" spans="1:25" s="27" customFormat="1" ht="130.5" customHeight="1" x14ac:dyDescent="0.35">
      <c r="A99" s="27" t="s">
        <v>216</v>
      </c>
      <c r="B99" s="29" t="s">
        <v>338</v>
      </c>
      <c r="C99" s="29" t="s">
        <v>339</v>
      </c>
      <c r="D99" s="26" t="s">
        <v>340</v>
      </c>
      <c r="E99" s="26" t="s">
        <v>310</v>
      </c>
      <c r="F99" s="26" t="s">
        <v>305</v>
      </c>
      <c r="G99" s="26" t="s">
        <v>186</v>
      </c>
      <c r="H99" s="26" t="s">
        <v>306</v>
      </c>
      <c r="I99" s="29" t="s">
        <v>64</v>
      </c>
      <c r="J99" s="29" t="s">
        <v>66</v>
      </c>
      <c r="K99" s="29" t="s">
        <v>87</v>
      </c>
      <c r="L99" s="29" t="s">
        <v>87</v>
      </c>
      <c r="M99" s="29" t="s">
        <v>66</v>
      </c>
      <c r="N99" s="30" t="s">
        <v>334</v>
      </c>
      <c r="O99" s="30">
        <v>2021</v>
      </c>
      <c r="P99" s="47">
        <f>Q99+S99</f>
        <v>630868.11</v>
      </c>
      <c r="Q99" s="26">
        <v>375000</v>
      </c>
      <c r="R99" s="26">
        <v>0</v>
      </c>
      <c r="S99" s="23">
        <v>255868.11</v>
      </c>
      <c r="T99" s="6"/>
      <c r="U99" s="6"/>
      <c r="V99" s="6"/>
      <c r="W99" s="6"/>
      <c r="X99" s="6"/>
    </row>
    <row r="100" spans="1:25" s="27" customFormat="1" ht="153" customHeight="1" x14ac:dyDescent="0.35">
      <c r="B100" s="29" t="s">
        <v>341</v>
      </c>
      <c r="C100" s="29" t="s">
        <v>342</v>
      </c>
      <c r="D100" s="26" t="s">
        <v>343</v>
      </c>
      <c r="E100" s="26" t="s">
        <v>322</v>
      </c>
      <c r="F100" s="26" t="s">
        <v>305</v>
      </c>
      <c r="G100" s="26" t="s">
        <v>281</v>
      </c>
      <c r="H100" s="26" t="s">
        <v>306</v>
      </c>
      <c r="I100" s="29" t="s">
        <v>64</v>
      </c>
      <c r="J100" s="29" t="s">
        <v>66</v>
      </c>
      <c r="K100" s="29" t="s">
        <v>87</v>
      </c>
      <c r="L100" s="29" t="s">
        <v>87</v>
      </c>
      <c r="M100" s="29" t="s">
        <v>66</v>
      </c>
      <c r="N100" s="30" t="s">
        <v>97</v>
      </c>
      <c r="O100" s="30">
        <v>2021</v>
      </c>
      <c r="P100" s="47">
        <v>628101.72</v>
      </c>
      <c r="Q100" s="26">
        <v>313734.19</v>
      </c>
      <c r="R100" s="26">
        <v>0</v>
      </c>
      <c r="S100" s="23">
        <f t="shared" si="18"/>
        <v>314367.52999999997</v>
      </c>
      <c r="T100" s="6"/>
      <c r="U100" s="6"/>
      <c r="V100" s="6"/>
      <c r="W100" s="6"/>
      <c r="X100" s="6"/>
    </row>
    <row r="101" spans="1:25" ht="138.75" customHeight="1" x14ac:dyDescent="0.35">
      <c r="B101" s="21" t="s">
        <v>344</v>
      </c>
      <c r="C101" s="21"/>
      <c r="D101" s="21" t="s">
        <v>345</v>
      </c>
      <c r="E101" s="21"/>
      <c r="F101" s="21"/>
      <c r="G101" s="21"/>
      <c r="H101" s="21"/>
      <c r="I101" s="21"/>
      <c r="J101" s="21"/>
      <c r="K101" s="21"/>
      <c r="L101" s="21"/>
      <c r="M101" s="21"/>
      <c r="N101" s="21"/>
      <c r="O101" s="21"/>
      <c r="P101" s="255">
        <f>P102+P103</f>
        <v>1876374.99</v>
      </c>
      <c r="Q101" s="255">
        <f>Q102+Q103</f>
        <v>1594918.74</v>
      </c>
      <c r="R101" s="255">
        <f>R102+R103</f>
        <v>0</v>
      </c>
      <c r="S101" s="255">
        <f>S102+S103</f>
        <v>281456.25</v>
      </c>
    </row>
    <row r="102" spans="1:25" ht="143.25" customHeight="1" x14ac:dyDescent="0.35">
      <c r="B102" s="29" t="s">
        <v>346</v>
      </c>
      <c r="C102" s="29" t="s">
        <v>347</v>
      </c>
      <c r="D102" s="26" t="s">
        <v>348</v>
      </c>
      <c r="E102" s="26" t="s">
        <v>349</v>
      </c>
      <c r="F102" s="26" t="s">
        <v>305</v>
      </c>
      <c r="G102" s="26" t="s">
        <v>152</v>
      </c>
      <c r="H102" s="26" t="s">
        <v>350</v>
      </c>
      <c r="I102" s="29" t="s">
        <v>64</v>
      </c>
      <c r="J102" s="29" t="s">
        <v>65</v>
      </c>
      <c r="K102" s="29" t="s">
        <v>87</v>
      </c>
      <c r="L102" s="29" t="s">
        <v>87</v>
      </c>
      <c r="M102" s="29" t="s">
        <v>66</v>
      </c>
      <c r="N102" s="30" t="s">
        <v>78</v>
      </c>
      <c r="O102" s="30">
        <v>2020</v>
      </c>
      <c r="P102" s="26">
        <v>841155.99</v>
      </c>
      <c r="Q102" s="26">
        <v>714982.59</v>
      </c>
      <c r="R102" s="26">
        <v>0</v>
      </c>
      <c r="S102" s="23">
        <f t="shared" si="18"/>
        <v>126173.40000000002</v>
      </c>
    </row>
    <row r="103" spans="1:25" ht="143.25" customHeight="1" x14ac:dyDescent="0.35">
      <c r="B103" s="29" t="s">
        <v>351</v>
      </c>
      <c r="C103" s="29" t="s">
        <v>352</v>
      </c>
      <c r="D103" s="26" t="s">
        <v>353</v>
      </c>
      <c r="E103" s="26" t="s">
        <v>354</v>
      </c>
      <c r="F103" s="26" t="s">
        <v>305</v>
      </c>
      <c r="G103" s="26" t="s">
        <v>207</v>
      </c>
      <c r="H103" s="26" t="s">
        <v>355</v>
      </c>
      <c r="I103" s="29" t="s">
        <v>64</v>
      </c>
      <c r="J103" s="29" t="s">
        <v>65</v>
      </c>
      <c r="K103" s="29" t="s">
        <v>87</v>
      </c>
      <c r="L103" s="29" t="s">
        <v>87</v>
      </c>
      <c r="M103" s="29" t="s">
        <v>66</v>
      </c>
      <c r="N103" s="30" t="s">
        <v>67</v>
      </c>
      <c r="O103" s="30">
        <v>2018</v>
      </c>
      <c r="P103" s="26">
        <v>1035219</v>
      </c>
      <c r="Q103" s="26">
        <v>879936.15</v>
      </c>
      <c r="R103" s="26">
        <v>0</v>
      </c>
      <c r="S103" s="23">
        <f t="shared" si="18"/>
        <v>155282.84999999998</v>
      </c>
    </row>
    <row r="104" spans="1:25" ht="76.5" customHeight="1" x14ac:dyDescent="0.35">
      <c r="B104" s="21" t="s">
        <v>356</v>
      </c>
      <c r="C104" s="21"/>
      <c r="D104" s="21" t="s">
        <v>357</v>
      </c>
      <c r="E104" s="21"/>
      <c r="F104" s="21"/>
      <c r="G104" s="21"/>
      <c r="H104" s="21"/>
      <c r="I104" s="21"/>
      <c r="J104" s="21"/>
      <c r="K104" s="21"/>
      <c r="L104" s="21"/>
      <c r="M104" s="21"/>
      <c r="N104" s="21"/>
      <c r="O104" s="21"/>
      <c r="P104" s="255">
        <f>P105+P106+P107+P108+P109+P110+P111</f>
        <v>4226829.79</v>
      </c>
      <c r="Q104" s="255">
        <f>Q105+Q106+Q107+Q108+Q109+Q110+Q111</f>
        <v>3570944.3600000003</v>
      </c>
      <c r="R104" s="255">
        <f>R105+R106+R107+R108+R109+R110+R111</f>
        <v>0</v>
      </c>
      <c r="S104" s="255">
        <f>S105+S106+S107+S108+S109+S110+S111</f>
        <v>655885.42999999982</v>
      </c>
    </row>
    <row r="105" spans="1:25" ht="95.25" customHeight="1" x14ac:dyDescent="0.35">
      <c r="B105" s="29" t="s">
        <v>358</v>
      </c>
      <c r="C105" s="29" t="s">
        <v>359</v>
      </c>
      <c r="D105" s="26" t="s">
        <v>360</v>
      </c>
      <c r="E105" s="26" t="s">
        <v>144</v>
      </c>
      <c r="F105" s="26" t="s">
        <v>305</v>
      </c>
      <c r="G105" s="26" t="s">
        <v>145</v>
      </c>
      <c r="H105" s="26" t="s">
        <v>361</v>
      </c>
      <c r="I105" s="29" t="s">
        <v>64</v>
      </c>
      <c r="J105" s="29" t="s">
        <v>66</v>
      </c>
      <c r="K105" s="29" t="s">
        <v>87</v>
      </c>
      <c r="L105" s="29" t="s">
        <v>87</v>
      </c>
      <c r="M105" s="29" t="s">
        <v>66</v>
      </c>
      <c r="N105" s="30" t="s">
        <v>125</v>
      </c>
      <c r="O105" s="30">
        <v>2019</v>
      </c>
      <c r="P105" s="26">
        <v>519466.19</v>
      </c>
      <c r="Q105" s="26">
        <v>441546.19</v>
      </c>
      <c r="R105" s="26">
        <v>0</v>
      </c>
      <c r="S105" s="23">
        <f t="shared" ref="S105:S110" si="19">P105-Q105-R105</f>
        <v>77920</v>
      </c>
    </row>
    <row r="106" spans="1:25" ht="47.25" customHeight="1" x14ac:dyDescent="0.35">
      <c r="B106" s="29" t="s">
        <v>362</v>
      </c>
      <c r="C106" s="29" t="s">
        <v>363</v>
      </c>
      <c r="D106" s="26" t="s">
        <v>364</v>
      </c>
      <c r="E106" s="26" t="s">
        <v>365</v>
      </c>
      <c r="F106" s="26" t="s">
        <v>305</v>
      </c>
      <c r="G106" s="26" t="s">
        <v>138</v>
      </c>
      <c r="H106" s="26" t="s">
        <v>366</v>
      </c>
      <c r="I106" s="29" t="s">
        <v>64</v>
      </c>
      <c r="J106" s="29" t="s">
        <v>66</v>
      </c>
      <c r="K106" s="29" t="s">
        <v>87</v>
      </c>
      <c r="L106" s="29" t="s">
        <v>87</v>
      </c>
      <c r="M106" s="29" t="s">
        <v>66</v>
      </c>
      <c r="N106" s="30" t="s">
        <v>271</v>
      </c>
      <c r="O106" s="30">
        <v>2019</v>
      </c>
      <c r="P106" s="26">
        <v>400317.65</v>
      </c>
      <c r="Q106" s="26">
        <v>340270</v>
      </c>
      <c r="R106" s="26">
        <v>0</v>
      </c>
      <c r="S106" s="23">
        <f t="shared" si="19"/>
        <v>60047.650000000023</v>
      </c>
    </row>
    <row r="107" spans="1:25" ht="63" customHeight="1" x14ac:dyDescent="0.35">
      <c r="B107" s="29" t="s">
        <v>367</v>
      </c>
      <c r="C107" s="29" t="s">
        <v>368</v>
      </c>
      <c r="D107" s="26" t="s">
        <v>369</v>
      </c>
      <c r="E107" s="26" t="s">
        <v>370</v>
      </c>
      <c r="F107" s="26" t="s">
        <v>305</v>
      </c>
      <c r="G107" s="26" t="s">
        <v>62</v>
      </c>
      <c r="H107" s="26" t="s">
        <v>361</v>
      </c>
      <c r="I107" s="29" t="s">
        <v>64</v>
      </c>
      <c r="J107" s="29" t="s">
        <v>66</v>
      </c>
      <c r="K107" s="29" t="s">
        <v>87</v>
      </c>
      <c r="L107" s="29" t="s">
        <v>87</v>
      </c>
      <c r="M107" s="29" t="s">
        <v>66</v>
      </c>
      <c r="N107" s="30" t="s">
        <v>67</v>
      </c>
      <c r="O107" s="30">
        <v>2019</v>
      </c>
      <c r="P107" s="26">
        <v>579324.81999999995</v>
      </c>
      <c r="Q107" s="26">
        <v>492426.09</v>
      </c>
      <c r="R107" s="26">
        <v>0</v>
      </c>
      <c r="S107" s="26">
        <f t="shared" si="19"/>
        <v>86898.729999999923</v>
      </c>
    </row>
    <row r="108" spans="1:25" ht="105" customHeight="1" x14ac:dyDescent="0.35">
      <c r="B108" s="29" t="s">
        <v>371</v>
      </c>
      <c r="C108" s="29" t="s">
        <v>372</v>
      </c>
      <c r="D108" s="26" t="s">
        <v>373</v>
      </c>
      <c r="E108" s="26" t="s">
        <v>374</v>
      </c>
      <c r="F108" s="26" t="s">
        <v>305</v>
      </c>
      <c r="G108" s="26" t="s">
        <v>93</v>
      </c>
      <c r="H108" s="26" t="s">
        <v>361</v>
      </c>
      <c r="I108" s="29" t="s">
        <v>64</v>
      </c>
      <c r="J108" s="29" t="s">
        <v>66</v>
      </c>
      <c r="K108" s="29" t="s">
        <v>87</v>
      </c>
      <c r="L108" s="29" t="s">
        <v>87</v>
      </c>
      <c r="M108" s="29" t="s">
        <v>66</v>
      </c>
      <c r="N108" s="30" t="s">
        <v>228</v>
      </c>
      <c r="O108" s="30">
        <v>2019</v>
      </c>
      <c r="P108" s="26">
        <v>566036.31999999995</v>
      </c>
      <c r="Q108" s="26">
        <v>459270</v>
      </c>
      <c r="R108" s="26">
        <v>0</v>
      </c>
      <c r="S108" s="26">
        <f t="shared" si="19"/>
        <v>106766.31999999995</v>
      </c>
    </row>
    <row r="109" spans="1:25" ht="76.5" customHeight="1" x14ac:dyDescent="0.35">
      <c r="B109" s="29" t="s">
        <v>375</v>
      </c>
      <c r="C109" s="29" t="s">
        <v>376</v>
      </c>
      <c r="D109" s="26" t="s">
        <v>377</v>
      </c>
      <c r="E109" s="26" t="s">
        <v>378</v>
      </c>
      <c r="F109" s="26" t="s">
        <v>305</v>
      </c>
      <c r="G109" s="26" t="s">
        <v>186</v>
      </c>
      <c r="H109" s="26" t="s">
        <v>361</v>
      </c>
      <c r="I109" s="29" t="s">
        <v>64</v>
      </c>
      <c r="J109" s="29" t="s">
        <v>66</v>
      </c>
      <c r="K109" s="29" t="s">
        <v>87</v>
      </c>
      <c r="L109" s="29" t="s">
        <v>87</v>
      </c>
      <c r="M109" s="29" t="s">
        <v>66</v>
      </c>
      <c r="N109" s="30" t="s">
        <v>192</v>
      </c>
      <c r="O109" s="30">
        <v>2019</v>
      </c>
      <c r="P109" s="26">
        <v>569725.67999999993</v>
      </c>
      <c r="Q109" s="26">
        <v>484266.82</v>
      </c>
      <c r="R109" s="26">
        <v>0</v>
      </c>
      <c r="S109" s="23">
        <f t="shared" si="19"/>
        <v>85458.859999999928</v>
      </c>
    </row>
    <row r="110" spans="1:25" ht="90" customHeight="1" x14ac:dyDescent="0.35">
      <c r="B110" s="29" t="s">
        <v>379</v>
      </c>
      <c r="C110" s="29" t="s">
        <v>380</v>
      </c>
      <c r="D110" s="26" t="s">
        <v>381</v>
      </c>
      <c r="E110" s="26" t="s">
        <v>151</v>
      </c>
      <c r="F110" s="26" t="s">
        <v>382</v>
      </c>
      <c r="G110" s="26" t="s">
        <v>203</v>
      </c>
      <c r="H110" s="26" t="s">
        <v>361</v>
      </c>
      <c r="I110" s="29" t="s">
        <v>64</v>
      </c>
      <c r="J110" s="29" t="s">
        <v>66</v>
      </c>
      <c r="K110" s="29" t="s">
        <v>87</v>
      </c>
      <c r="L110" s="29" t="s">
        <v>87</v>
      </c>
      <c r="M110" s="29" t="s">
        <v>66</v>
      </c>
      <c r="N110" s="30" t="s">
        <v>192</v>
      </c>
      <c r="O110" s="30">
        <v>2019</v>
      </c>
      <c r="P110" s="26">
        <v>616710.03</v>
      </c>
      <c r="Q110" s="26">
        <v>524203.52000000002</v>
      </c>
      <c r="R110" s="26">
        <v>0</v>
      </c>
      <c r="S110" s="23">
        <f t="shared" si="19"/>
        <v>92506.510000000009</v>
      </c>
    </row>
    <row r="111" spans="1:25" ht="90" customHeight="1" x14ac:dyDescent="0.35">
      <c r="B111" s="29" t="s">
        <v>1414</v>
      </c>
      <c r="C111" s="29" t="s">
        <v>1415</v>
      </c>
      <c r="D111" s="26" t="s">
        <v>1416</v>
      </c>
      <c r="E111" s="26" t="s">
        <v>1417</v>
      </c>
      <c r="F111" s="26" t="s">
        <v>1418</v>
      </c>
      <c r="G111" s="26" t="s">
        <v>1350</v>
      </c>
      <c r="H111" s="26" t="s">
        <v>361</v>
      </c>
      <c r="I111" s="29" t="s">
        <v>64</v>
      </c>
      <c r="J111" s="29" t="s">
        <v>66</v>
      </c>
      <c r="K111" s="29" t="s">
        <v>87</v>
      </c>
      <c r="L111" s="29" t="s">
        <v>87</v>
      </c>
      <c r="M111" s="29" t="s">
        <v>66</v>
      </c>
      <c r="N111" s="30" t="s">
        <v>1419</v>
      </c>
      <c r="O111" s="30">
        <v>2023</v>
      </c>
      <c r="P111" s="26">
        <f>Q111+R111+S111</f>
        <v>975249.1</v>
      </c>
      <c r="Q111" s="26">
        <v>828961.74</v>
      </c>
      <c r="R111" s="26">
        <v>0</v>
      </c>
      <c r="S111" s="23">
        <v>146287.35999999999</v>
      </c>
    </row>
    <row r="112" spans="1:25" ht="91" x14ac:dyDescent="0.35">
      <c r="B112" s="43" t="str">
        <f>'[1]1 lentelė'!B108</f>
        <v>2.2.2.</v>
      </c>
      <c r="C112" s="43"/>
      <c r="D112" s="42" t="str">
        <f>'[1]1 lentelė'!D108</f>
        <v>Uždavinys: Gerinti regiono kraštovaizdžio tvarkymo ir apsaugos efektyvumą</v>
      </c>
      <c r="E112" s="43"/>
      <c r="F112" s="43"/>
      <c r="G112" s="43"/>
      <c r="H112" s="43"/>
      <c r="I112" s="43"/>
      <c r="J112" s="43"/>
      <c r="K112" s="43"/>
      <c r="L112" s="43"/>
      <c r="M112" s="43"/>
      <c r="N112" s="43"/>
      <c r="O112" s="43"/>
      <c r="P112" s="43"/>
      <c r="Q112" s="43"/>
      <c r="R112" s="43"/>
      <c r="S112" s="43"/>
      <c r="T112" s="27"/>
      <c r="U112" s="27"/>
      <c r="V112" s="27"/>
      <c r="W112" s="27"/>
      <c r="X112" s="27"/>
      <c r="Y112" s="27"/>
    </row>
    <row r="113" spans="2:26" ht="48.75" customHeight="1" x14ac:dyDescent="0.35">
      <c r="B113" s="21" t="s">
        <v>383</v>
      </c>
      <c r="C113" s="21"/>
      <c r="D113" s="21" t="s">
        <v>384</v>
      </c>
      <c r="E113" s="21"/>
      <c r="F113" s="21"/>
      <c r="G113" s="21"/>
      <c r="H113" s="21"/>
      <c r="I113" s="21"/>
      <c r="J113" s="21"/>
      <c r="K113" s="21"/>
      <c r="L113" s="21"/>
      <c r="M113" s="21"/>
      <c r="N113" s="21"/>
      <c r="O113" s="21"/>
      <c r="P113" s="268">
        <f>P114+P115+P116+P117+P118+P119+P120+P121+P122+P123+P124+P125</f>
        <v>3750265.7899999996</v>
      </c>
      <c r="Q113" s="268">
        <f t="shared" ref="Q113:S113" si="20">Q114+Q115+Q116+Q117+Q118+Q119+Q120+Q121+Q122+Q123+Q124+Q125</f>
        <v>2994802.02</v>
      </c>
      <c r="R113" s="268">
        <f t="shared" si="20"/>
        <v>0</v>
      </c>
      <c r="S113" s="268">
        <f t="shared" si="20"/>
        <v>755463.77000000014</v>
      </c>
      <c r="W113" s="32"/>
    </row>
    <row r="114" spans="2:26" s="27" customFormat="1" ht="65.25" customHeight="1" x14ac:dyDescent="0.35">
      <c r="B114" s="29" t="s">
        <v>385</v>
      </c>
      <c r="C114" s="29" t="s">
        <v>386</v>
      </c>
      <c r="D114" s="26" t="s">
        <v>387</v>
      </c>
      <c r="E114" s="26" t="s">
        <v>185</v>
      </c>
      <c r="F114" s="26" t="s">
        <v>305</v>
      </c>
      <c r="G114" s="26" t="s">
        <v>186</v>
      </c>
      <c r="H114" s="26" t="s">
        <v>388</v>
      </c>
      <c r="I114" s="29" t="s">
        <v>64</v>
      </c>
      <c r="J114" s="29" t="s">
        <v>66</v>
      </c>
      <c r="K114" s="29" t="s">
        <v>87</v>
      </c>
      <c r="L114" s="29" t="s">
        <v>87</v>
      </c>
      <c r="M114" s="29" t="s">
        <v>66</v>
      </c>
      <c r="N114" s="30" t="s">
        <v>103</v>
      </c>
      <c r="O114" s="30">
        <v>2021</v>
      </c>
      <c r="P114" s="26">
        <f>Q114+S114</f>
        <v>42986.77</v>
      </c>
      <c r="Q114" s="26">
        <v>36538.71</v>
      </c>
      <c r="R114" s="26">
        <v>0</v>
      </c>
      <c r="S114" s="26">
        <v>6448.06</v>
      </c>
      <c r="T114" s="6"/>
      <c r="U114" s="6"/>
      <c r="V114" s="6"/>
      <c r="W114" s="6"/>
      <c r="X114" s="6"/>
    </row>
    <row r="115" spans="2:26" s="27" customFormat="1" ht="103.5" customHeight="1" x14ac:dyDescent="0.35">
      <c r="B115" s="29" t="s">
        <v>389</v>
      </c>
      <c r="C115" s="29" t="s">
        <v>390</v>
      </c>
      <c r="D115" s="26" t="s">
        <v>391</v>
      </c>
      <c r="E115" s="26" t="s">
        <v>92</v>
      </c>
      <c r="F115" s="26" t="s">
        <v>305</v>
      </c>
      <c r="G115" s="26" t="s">
        <v>93</v>
      </c>
      <c r="H115" s="26" t="s">
        <v>392</v>
      </c>
      <c r="I115" s="29" t="s">
        <v>64</v>
      </c>
      <c r="J115" s="29" t="s">
        <v>66</v>
      </c>
      <c r="K115" s="29" t="s">
        <v>87</v>
      </c>
      <c r="L115" s="29" t="s">
        <v>87</v>
      </c>
      <c r="M115" s="29" t="s">
        <v>66</v>
      </c>
      <c r="N115" s="30" t="s">
        <v>108</v>
      </c>
      <c r="O115" s="30">
        <v>2020</v>
      </c>
      <c r="P115" s="26">
        <v>390386.31</v>
      </c>
      <c r="Q115" s="26">
        <v>325725</v>
      </c>
      <c r="R115" s="26">
        <v>0</v>
      </c>
      <c r="S115" s="23">
        <f t="shared" ref="S115:S125" si="21">P115-Q115-R115</f>
        <v>64661.31</v>
      </c>
      <c r="T115" s="6"/>
      <c r="U115" s="6"/>
      <c r="V115" s="6"/>
      <c r="W115" s="6"/>
      <c r="X115" s="6"/>
    </row>
    <row r="116" spans="2:26" s="27" customFormat="1" ht="78.75" customHeight="1" x14ac:dyDescent="0.35">
      <c r="B116" s="29" t="s">
        <v>393</v>
      </c>
      <c r="C116" s="29" t="s">
        <v>394</v>
      </c>
      <c r="D116" s="26" t="s">
        <v>395</v>
      </c>
      <c r="E116" s="26" t="s">
        <v>185</v>
      </c>
      <c r="F116" s="26" t="s">
        <v>305</v>
      </c>
      <c r="G116" s="26" t="s">
        <v>186</v>
      </c>
      <c r="H116" s="26" t="s">
        <v>388</v>
      </c>
      <c r="I116" s="29" t="s">
        <v>64</v>
      </c>
      <c r="J116" s="29" t="s">
        <v>66</v>
      </c>
      <c r="K116" s="29" t="s">
        <v>87</v>
      </c>
      <c r="L116" s="29" t="s">
        <v>87</v>
      </c>
      <c r="M116" s="29" t="s">
        <v>66</v>
      </c>
      <c r="N116" s="30" t="s">
        <v>108</v>
      </c>
      <c r="O116" s="30">
        <v>2020</v>
      </c>
      <c r="P116" s="26">
        <v>644100</v>
      </c>
      <c r="Q116" s="26">
        <v>547485</v>
      </c>
      <c r="R116" s="26">
        <v>0</v>
      </c>
      <c r="S116" s="23">
        <f t="shared" si="21"/>
        <v>96615</v>
      </c>
      <c r="T116" s="6"/>
      <c r="U116" s="6"/>
      <c r="V116" s="6"/>
      <c r="W116" s="6"/>
      <c r="X116" s="6"/>
    </row>
    <row r="117" spans="2:26" s="27" customFormat="1" ht="91.5" customHeight="1" x14ac:dyDescent="0.35">
      <c r="B117" s="191" t="s">
        <v>396</v>
      </c>
      <c r="C117" s="191" t="s">
        <v>397</v>
      </c>
      <c r="D117" s="198" t="s">
        <v>398</v>
      </c>
      <c r="E117" s="198" t="s">
        <v>151</v>
      </c>
      <c r="F117" s="198" t="s">
        <v>305</v>
      </c>
      <c r="G117" s="198" t="s">
        <v>203</v>
      </c>
      <c r="H117" s="198" t="s">
        <v>392</v>
      </c>
      <c r="I117" s="191" t="s">
        <v>64</v>
      </c>
      <c r="J117" s="191" t="s">
        <v>66</v>
      </c>
      <c r="K117" s="191" t="s">
        <v>87</v>
      </c>
      <c r="L117" s="191" t="s">
        <v>87</v>
      </c>
      <c r="M117" s="191" t="s">
        <v>66</v>
      </c>
      <c r="N117" s="266" t="s">
        <v>271</v>
      </c>
      <c r="O117" s="266">
        <v>2021</v>
      </c>
      <c r="P117" s="26">
        <v>811154.46</v>
      </c>
      <c r="Q117" s="198">
        <v>502660.84</v>
      </c>
      <c r="R117" s="198">
        <v>0</v>
      </c>
      <c r="S117" s="198">
        <f t="shared" si="21"/>
        <v>308493.61999999994</v>
      </c>
      <c r="T117" s="6"/>
      <c r="U117" s="6"/>
      <c r="V117" s="6"/>
      <c r="W117" s="6"/>
      <c r="X117" s="6"/>
    </row>
    <row r="118" spans="2:26" s="27" customFormat="1" ht="140.25" customHeight="1" x14ac:dyDescent="0.35">
      <c r="B118" s="29" t="s">
        <v>399</v>
      </c>
      <c r="C118" s="29" t="s">
        <v>400</v>
      </c>
      <c r="D118" s="26" t="s">
        <v>401</v>
      </c>
      <c r="E118" s="26" t="s">
        <v>60</v>
      </c>
      <c r="F118" s="26" t="s">
        <v>305</v>
      </c>
      <c r="G118" s="26" t="s">
        <v>73</v>
      </c>
      <c r="H118" s="26" t="s">
        <v>388</v>
      </c>
      <c r="I118" s="29" t="s">
        <v>64</v>
      </c>
      <c r="J118" s="29" t="s">
        <v>66</v>
      </c>
      <c r="K118" s="29" t="s">
        <v>87</v>
      </c>
      <c r="L118" s="29" t="s">
        <v>87</v>
      </c>
      <c r="M118" s="29" t="s">
        <v>66</v>
      </c>
      <c r="N118" s="30" t="s">
        <v>125</v>
      </c>
      <c r="O118" s="30">
        <v>2018</v>
      </c>
      <c r="P118" s="26">
        <v>238835.47</v>
      </c>
      <c r="Q118" s="26">
        <v>203010.14</v>
      </c>
      <c r="R118" s="26">
        <v>0</v>
      </c>
      <c r="S118" s="23">
        <f t="shared" si="21"/>
        <v>35825.329999999987</v>
      </c>
      <c r="T118" s="6"/>
      <c r="U118" s="6"/>
      <c r="V118" s="6"/>
      <c r="W118" s="6"/>
      <c r="X118" s="6"/>
    </row>
    <row r="119" spans="2:26" s="27" customFormat="1" ht="103.5" customHeight="1" x14ac:dyDescent="0.35">
      <c r="B119" s="29" t="s">
        <v>402</v>
      </c>
      <c r="C119" s="29" t="s">
        <v>403</v>
      </c>
      <c r="D119" s="26" t="s">
        <v>404</v>
      </c>
      <c r="E119" s="26" t="s">
        <v>60</v>
      </c>
      <c r="F119" s="26" t="s">
        <v>305</v>
      </c>
      <c r="G119" s="26" t="s">
        <v>73</v>
      </c>
      <c r="H119" s="26" t="s">
        <v>388</v>
      </c>
      <c r="I119" s="29" t="s">
        <v>64</v>
      </c>
      <c r="J119" s="29" t="s">
        <v>66</v>
      </c>
      <c r="K119" s="29" t="s">
        <v>87</v>
      </c>
      <c r="L119" s="29" t="s">
        <v>87</v>
      </c>
      <c r="M119" s="29" t="s">
        <v>66</v>
      </c>
      <c r="N119" s="30" t="s">
        <v>97</v>
      </c>
      <c r="O119" s="30">
        <v>2020</v>
      </c>
      <c r="P119" s="26">
        <v>170426</v>
      </c>
      <c r="Q119" s="47">
        <v>144862.1</v>
      </c>
      <c r="R119" s="26">
        <v>0</v>
      </c>
      <c r="S119" s="23">
        <f t="shared" si="21"/>
        <v>25563.899999999994</v>
      </c>
      <c r="T119" s="6"/>
      <c r="U119" s="6"/>
      <c r="V119" s="6"/>
      <c r="W119" s="6"/>
      <c r="X119" s="6"/>
    </row>
    <row r="120" spans="2:26" ht="68.25" customHeight="1" x14ac:dyDescent="0.35">
      <c r="B120" s="29" t="s">
        <v>405</v>
      </c>
      <c r="C120" s="29" t="s">
        <v>406</v>
      </c>
      <c r="D120" s="26" t="s">
        <v>407</v>
      </c>
      <c r="E120" s="26" t="s">
        <v>144</v>
      </c>
      <c r="F120" s="26" t="s">
        <v>305</v>
      </c>
      <c r="G120" s="26" t="s">
        <v>145</v>
      </c>
      <c r="H120" s="26" t="s">
        <v>388</v>
      </c>
      <c r="I120" s="29" t="s">
        <v>64</v>
      </c>
      <c r="J120" s="29" t="s">
        <v>66</v>
      </c>
      <c r="K120" s="29" t="s">
        <v>87</v>
      </c>
      <c r="L120" s="29" t="s">
        <v>87</v>
      </c>
      <c r="M120" s="29" t="s">
        <v>66</v>
      </c>
      <c r="N120" s="30" t="s">
        <v>104</v>
      </c>
      <c r="O120" s="30">
        <v>2020</v>
      </c>
      <c r="P120" s="26">
        <v>469589.24</v>
      </c>
      <c r="Q120" s="26">
        <v>399150.85</v>
      </c>
      <c r="R120" s="26">
        <v>0</v>
      </c>
      <c r="S120" s="26">
        <f t="shared" si="21"/>
        <v>70438.390000000014</v>
      </c>
    </row>
    <row r="121" spans="2:26" ht="87" customHeight="1" x14ac:dyDescent="0.35">
      <c r="B121" s="29" t="s">
        <v>408</v>
      </c>
      <c r="C121" s="29" t="s">
        <v>409</v>
      </c>
      <c r="D121" s="26" t="s">
        <v>410</v>
      </c>
      <c r="E121" s="26" t="s">
        <v>151</v>
      </c>
      <c r="F121" s="26" t="s">
        <v>305</v>
      </c>
      <c r="G121" s="26" t="s">
        <v>203</v>
      </c>
      <c r="H121" s="26" t="s">
        <v>388</v>
      </c>
      <c r="I121" s="29" t="s">
        <v>64</v>
      </c>
      <c r="J121" s="29" t="s">
        <v>66</v>
      </c>
      <c r="K121" s="29" t="s">
        <v>87</v>
      </c>
      <c r="L121" s="29" t="s">
        <v>87</v>
      </c>
      <c r="M121" s="29" t="s">
        <v>66</v>
      </c>
      <c r="N121" s="30" t="s">
        <v>334</v>
      </c>
      <c r="O121" s="30">
        <v>2020</v>
      </c>
      <c r="P121" s="47">
        <v>54753.52</v>
      </c>
      <c r="Q121" s="26">
        <v>46540.49</v>
      </c>
      <c r="R121" s="26">
        <v>0</v>
      </c>
      <c r="S121" s="23">
        <f t="shared" si="21"/>
        <v>8213.0299999999988</v>
      </c>
      <c r="Z121" s="32"/>
    </row>
    <row r="122" spans="2:26" s="27" customFormat="1" ht="80.25" customHeight="1" x14ac:dyDescent="0.35">
      <c r="B122" s="29" t="s">
        <v>411</v>
      </c>
      <c r="C122" s="29" t="s">
        <v>412</v>
      </c>
      <c r="D122" s="26" t="s">
        <v>413</v>
      </c>
      <c r="E122" s="26" t="s">
        <v>92</v>
      </c>
      <c r="F122" s="26" t="s">
        <v>305</v>
      </c>
      <c r="G122" s="26" t="s">
        <v>93</v>
      </c>
      <c r="H122" s="26" t="s">
        <v>392</v>
      </c>
      <c r="I122" s="29" t="s">
        <v>64</v>
      </c>
      <c r="J122" s="29" t="s">
        <v>66</v>
      </c>
      <c r="K122" s="29" t="s">
        <v>87</v>
      </c>
      <c r="L122" s="29" t="s">
        <v>87</v>
      </c>
      <c r="M122" s="29" t="s">
        <v>66</v>
      </c>
      <c r="N122" s="30" t="s">
        <v>414</v>
      </c>
      <c r="O122" s="30">
        <v>2020</v>
      </c>
      <c r="P122" s="26">
        <v>271859.99</v>
      </c>
      <c r="Q122" s="26">
        <v>231080.99</v>
      </c>
      <c r="R122" s="26">
        <v>0</v>
      </c>
      <c r="S122" s="26">
        <f t="shared" si="21"/>
        <v>40779</v>
      </c>
      <c r="T122" s="6"/>
      <c r="U122" s="6"/>
      <c r="V122" s="6"/>
      <c r="W122" s="6"/>
      <c r="X122" s="6"/>
    </row>
    <row r="123" spans="2:26" ht="102.75" customHeight="1" x14ac:dyDescent="0.35">
      <c r="B123" s="29" t="s">
        <v>415</v>
      </c>
      <c r="C123" s="29" t="s">
        <v>416</v>
      </c>
      <c r="D123" s="23" t="s">
        <v>417</v>
      </c>
      <c r="E123" s="23" t="s">
        <v>137</v>
      </c>
      <c r="F123" s="23" t="s">
        <v>305</v>
      </c>
      <c r="G123" s="23" t="s">
        <v>138</v>
      </c>
      <c r="H123" s="23" t="s">
        <v>392</v>
      </c>
      <c r="I123" s="29" t="s">
        <v>64</v>
      </c>
      <c r="J123" s="29" t="s">
        <v>66</v>
      </c>
      <c r="K123" s="29" t="s">
        <v>87</v>
      </c>
      <c r="L123" s="29" t="s">
        <v>87</v>
      </c>
      <c r="M123" s="29" t="s">
        <v>66</v>
      </c>
      <c r="N123" s="30" t="s">
        <v>418</v>
      </c>
      <c r="O123" s="30">
        <v>2022</v>
      </c>
      <c r="P123" s="26">
        <f>Q123+S123</f>
        <v>587006.01</v>
      </c>
      <c r="Q123" s="26">
        <v>498955.1</v>
      </c>
      <c r="R123" s="26">
        <v>0</v>
      </c>
      <c r="S123" s="23">
        <v>88050.91</v>
      </c>
    </row>
    <row r="124" spans="2:26" ht="78" customHeight="1" x14ac:dyDescent="0.35">
      <c r="B124" s="29" t="s">
        <v>1055</v>
      </c>
      <c r="C124" s="29" t="s">
        <v>1057</v>
      </c>
      <c r="D124" s="26" t="s">
        <v>1058</v>
      </c>
      <c r="E124" s="26" t="s">
        <v>92</v>
      </c>
      <c r="F124" s="26" t="s">
        <v>305</v>
      </c>
      <c r="G124" s="26" t="s">
        <v>93</v>
      </c>
      <c r="H124" s="26" t="s">
        <v>392</v>
      </c>
      <c r="I124" s="29" t="s">
        <v>64</v>
      </c>
      <c r="J124" s="29" t="s">
        <v>66</v>
      </c>
      <c r="K124" s="29" t="s">
        <v>87</v>
      </c>
      <c r="L124" s="29" t="s">
        <v>87</v>
      </c>
      <c r="M124" s="29" t="s">
        <v>66</v>
      </c>
      <c r="N124" s="30" t="s">
        <v>215</v>
      </c>
      <c r="O124" s="30">
        <v>2021</v>
      </c>
      <c r="P124" s="26">
        <f>Q124+R124+S124</f>
        <v>53964.47</v>
      </c>
      <c r="Q124" s="26">
        <v>45869.8</v>
      </c>
      <c r="R124" s="26">
        <v>0</v>
      </c>
      <c r="S124" s="26">
        <v>8094.67</v>
      </c>
    </row>
    <row r="125" spans="2:26" ht="66" customHeight="1" x14ac:dyDescent="0.35">
      <c r="B125" s="29" t="s">
        <v>1056</v>
      </c>
      <c r="C125" s="29" t="s">
        <v>1060</v>
      </c>
      <c r="D125" s="26" t="s">
        <v>1059</v>
      </c>
      <c r="E125" s="26" t="s">
        <v>185</v>
      </c>
      <c r="F125" s="26" t="s">
        <v>305</v>
      </c>
      <c r="G125" s="26" t="s">
        <v>186</v>
      </c>
      <c r="H125" s="26" t="s">
        <v>388</v>
      </c>
      <c r="I125" s="29" t="s">
        <v>64</v>
      </c>
      <c r="J125" s="29" t="s">
        <v>66</v>
      </c>
      <c r="K125" s="29" t="s">
        <v>87</v>
      </c>
      <c r="L125" s="29" t="s">
        <v>87</v>
      </c>
      <c r="M125" s="29" t="s">
        <v>66</v>
      </c>
      <c r="N125" s="30" t="s">
        <v>1168</v>
      </c>
      <c r="O125" s="30">
        <v>2021</v>
      </c>
      <c r="P125" s="26">
        <v>15203.55</v>
      </c>
      <c r="Q125" s="26">
        <v>12923</v>
      </c>
      <c r="R125" s="26">
        <v>0</v>
      </c>
      <c r="S125" s="47">
        <f t="shared" si="21"/>
        <v>2280.5499999999993</v>
      </c>
    </row>
    <row r="126" spans="2:26" ht="55.5" customHeight="1" x14ac:dyDescent="0.35">
      <c r="B126" s="16" t="s">
        <v>419</v>
      </c>
      <c r="C126" s="17"/>
      <c r="D126" s="18" t="s">
        <v>420</v>
      </c>
      <c r="E126" s="17"/>
      <c r="F126" s="16"/>
      <c r="G126" s="17"/>
      <c r="H126" s="18"/>
      <c r="I126" s="17"/>
      <c r="J126" s="16"/>
      <c r="K126" s="16"/>
      <c r="L126" s="17"/>
      <c r="M126" s="17"/>
      <c r="N126" s="17"/>
      <c r="O126" s="16"/>
      <c r="P126" s="45"/>
      <c r="Q126" s="46"/>
      <c r="R126" s="74"/>
      <c r="S126" s="74"/>
    </row>
    <row r="127" spans="2:26" ht="132" customHeight="1" x14ac:dyDescent="0.35">
      <c r="B127" s="20" t="s">
        <v>421</v>
      </c>
      <c r="C127" s="20"/>
      <c r="D127" s="20" t="s">
        <v>422</v>
      </c>
      <c r="E127" s="20"/>
      <c r="F127" s="20"/>
      <c r="G127" s="20"/>
      <c r="H127" s="20"/>
      <c r="I127" s="20"/>
      <c r="J127" s="20"/>
      <c r="K127" s="20"/>
      <c r="L127" s="20"/>
      <c r="M127" s="20"/>
      <c r="N127" s="20"/>
      <c r="O127" s="20"/>
      <c r="P127" s="42"/>
      <c r="Q127" s="42"/>
      <c r="R127" s="42"/>
      <c r="S127" s="42"/>
    </row>
    <row r="128" spans="2:26" ht="60.75" customHeight="1" x14ac:dyDescent="0.35">
      <c r="B128" s="21" t="s">
        <v>423</v>
      </c>
      <c r="C128" s="21"/>
      <c r="D128" s="21" t="s">
        <v>1047</v>
      </c>
      <c r="E128" s="21"/>
      <c r="F128" s="21"/>
      <c r="G128" s="21"/>
      <c r="H128" s="21"/>
      <c r="I128" s="21"/>
      <c r="J128" s="21"/>
      <c r="K128" s="21"/>
      <c r="L128" s="21"/>
      <c r="M128" s="21"/>
      <c r="N128" s="21"/>
      <c r="O128" s="21"/>
      <c r="P128" s="255">
        <f>P129</f>
        <v>2044376</v>
      </c>
      <c r="Q128" s="255">
        <f t="shared" ref="Q128:S128" si="22">Q129</f>
        <v>1737720</v>
      </c>
      <c r="R128" s="255">
        <f t="shared" si="22"/>
        <v>0</v>
      </c>
      <c r="S128" s="255">
        <f t="shared" si="22"/>
        <v>306656</v>
      </c>
    </row>
    <row r="129" spans="2:24" ht="126" customHeight="1" x14ac:dyDescent="0.35">
      <c r="B129" s="29" t="s">
        <v>424</v>
      </c>
      <c r="C129" s="29" t="s">
        <v>425</v>
      </c>
      <c r="D129" s="23" t="s">
        <v>426</v>
      </c>
      <c r="E129" s="23" t="s">
        <v>144</v>
      </c>
      <c r="F129" s="23" t="s">
        <v>290</v>
      </c>
      <c r="G129" s="23" t="s">
        <v>145</v>
      </c>
      <c r="H129" s="23" t="s">
        <v>427</v>
      </c>
      <c r="I129" s="29" t="s">
        <v>147</v>
      </c>
      <c r="J129" s="29" t="s">
        <v>65</v>
      </c>
      <c r="K129" s="29" t="s">
        <v>87</v>
      </c>
      <c r="L129" s="29" t="s">
        <v>87</v>
      </c>
      <c r="M129" s="29" t="s">
        <v>66</v>
      </c>
      <c r="N129" s="30" t="s">
        <v>208</v>
      </c>
      <c r="O129" s="30">
        <v>2020</v>
      </c>
      <c r="P129" s="26">
        <v>2044376</v>
      </c>
      <c r="Q129" s="26">
        <v>1737720</v>
      </c>
      <c r="R129" s="26">
        <v>0</v>
      </c>
      <c r="S129" s="23">
        <f t="shared" ref="S129" si="23">P129-Q129-R129</f>
        <v>306656</v>
      </c>
    </row>
    <row r="130" spans="2:24" ht="63" customHeight="1" x14ac:dyDescent="0.35">
      <c r="B130" s="20" t="s">
        <v>428</v>
      </c>
      <c r="C130" s="20"/>
      <c r="D130" s="20" t="s">
        <v>429</v>
      </c>
      <c r="E130" s="20"/>
      <c r="F130" s="20"/>
      <c r="G130" s="20"/>
      <c r="H130" s="20"/>
      <c r="I130" s="20"/>
      <c r="J130" s="20"/>
      <c r="K130" s="20"/>
      <c r="L130" s="20"/>
      <c r="M130" s="20"/>
      <c r="N130" s="20"/>
      <c r="O130" s="20"/>
      <c r="P130" s="42"/>
      <c r="Q130" s="42"/>
      <c r="R130" s="42"/>
      <c r="S130" s="42"/>
    </row>
    <row r="131" spans="2:24" ht="78" customHeight="1" x14ac:dyDescent="0.35">
      <c r="B131" s="21" t="s">
        <v>430</v>
      </c>
      <c r="C131" s="21"/>
      <c r="D131" s="21" t="s">
        <v>431</v>
      </c>
      <c r="E131" s="21"/>
      <c r="F131" s="21"/>
      <c r="G131" s="21"/>
      <c r="H131" s="21"/>
      <c r="I131" s="21"/>
      <c r="J131" s="21"/>
      <c r="K131" s="21"/>
      <c r="L131" s="21"/>
      <c r="M131" s="21"/>
      <c r="N131" s="21"/>
      <c r="O131" s="21"/>
      <c r="P131" s="44"/>
      <c r="Q131" s="44"/>
      <c r="R131" s="44"/>
      <c r="S131" s="44"/>
    </row>
    <row r="132" spans="2:24" ht="101.25" customHeight="1" x14ac:dyDescent="0.35">
      <c r="B132" s="20" t="s">
        <v>432</v>
      </c>
      <c r="C132" s="20"/>
      <c r="D132" s="20" t="s">
        <v>433</v>
      </c>
      <c r="E132" s="20"/>
      <c r="F132" s="20"/>
      <c r="G132" s="20"/>
      <c r="H132" s="20"/>
      <c r="I132" s="20"/>
      <c r="J132" s="20"/>
      <c r="K132" s="20"/>
      <c r="L132" s="20"/>
      <c r="M132" s="20"/>
      <c r="N132" s="20"/>
      <c r="O132" s="20"/>
      <c r="P132" s="42"/>
      <c r="Q132" s="42"/>
      <c r="R132" s="42"/>
      <c r="S132" s="42"/>
    </row>
    <row r="133" spans="2:24" ht="92.25" customHeight="1" x14ac:dyDescent="0.35">
      <c r="B133" s="21" t="s">
        <v>434</v>
      </c>
      <c r="C133" s="21"/>
      <c r="D133" s="21" t="s">
        <v>435</v>
      </c>
      <c r="E133" s="21"/>
      <c r="F133" s="21"/>
      <c r="G133" s="21"/>
      <c r="H133" s="21"/>
      <c r="I133" s="21"/>
      <c r="J133" s="21"/>
      <c r="K133" s="21"/>
      <c r="L133" s="21"/>
      <c r="M133" s="21"/>
      <c r="N133" s="21"/>
      <c r="O133" s="21"/>
      <c r="P133" s="255">
        <f>P134</f>
        <v>7000000</v>
      </c>
      <c r="Q133" s="255">
        <f t="shared" ref="Q133:S133" si="24">Q134</f>
        <v>0</v>
      </c>
      <c r="R133" s="255">
        <f t="shared" si="24"/>
        <v>0</v>
      </c>
      <c r="S133" s="255">
        <f t="shared" si="24"/>
        <v>7000000</v>
      </c>
    </row>
    <row r="134" spans="2:24" s="27" customFormat="1" ht="42.75" customHeight="1" x14ac:dyDescent="0.35">
      <c r="B134" s="29" t="s">
        <v>436</v>
      </c>
      <c r="C134" s="29" t="s">
        <v>437</v>
      </c>
      <c r="D134" s="29" t="s">
        <v>438</v>
      </c>
      <c r="E134" s="29" t="s">
        <v>439</v>
      </c>
      <c r="F134" s="33" t="s">
        <v>66</v>
      </c>
      <c r="G134" s="29" t="s">
        <v>207</v>
      </c>
      <c r="H134" s="33" t="s">
        <v>66</v>
      </c>
      <c r="I134" s="33" t="s">
        <v>440</v>
      </c>
      <c r="J134" s="33" t="s">
        <v>66</v>
      </c>
      <c r="K134" s="33" t="s">
        <v>31</v>
      </c>
      <c r="L134" s="33" t="s">
        <v>66</v>
      </c>
      <c r="M134" s="33" t="s">
        <v>66</v>
      </c>
      <c r="N134" s="34" t="s">
        <v>441</v>
      </c>
      <c r="O134" s="29">
        <v>2021</v>
      </c>
      <c r="P134" s="26">
        <v>7000000</v>
      </c>
      <c r="Q134" s="26">
        <v>0</v>
      </c>
      <c r="R134" s="26">
        <v>0</v>
      </c>
      <c r="S134" s="23">
        <f t="shared" ref="S134" si="25">P134-Q134-R134</f>
        <v>7000000</v>
      </c>
      <c r="T134" s="6"/>
      <c r="U134" s="6"/>
      <c r="V134" s="6"/>
      <c r="W134" s="6"/>
      <c r="X134" s="6"/>
    </row>
    <row r="135" spans="2:24" ht="76.5" customHeight="1" x14ac:dyDescent="0.35">
      <c r="B135" s="35" t="s">
        <v>442</v>
      </c>
      <c r="C135" s="35"/>
      <c r="D135" s="15" t="s">
        <v>443</v>
      </c>
      <c r="E135" s="35"/>
      <c r="F135" s="35"/>
      <c r="G135" s="35"/>
      <c r="H135" s="35"/>
      <c r="I135" s="35"/>
      <c r="J135" s="35"/>
      <c r="K135" s="35"/>
      <c r="L135" s="35"/>
      <c r="M135" s="35"/>
      <c r="N135" s="35"/>
      <c r="O135" s="35"/>
      <c r="P135" s="57"/>
      <c r="Q135" s="57"/>
      <c r="R135" s="57"/>
      <c r="S135" s="57"/>
    </row>
    <row r="136" spans="2:24" ht="81.75" customHeight="1" x14ac:dyDescent="0.35">
      <c r="B136" s="16" t="s">
        <v>444</v>
      </c>
      <c r="C136" s="17"/>
      <c r="D136" s="18" t="s">
        <v>445</v>
      </c>
      <c r="E136" s="17"/>
      <c r="F136" s="16"/>
      <c r="G136" s="16"/>
      <c r="H136" s="17"/>
      <c r="I136" s="18"/>
      <c r="J136" s="17"/>
      <c r="K136" s="17"/>
      <c r="L136" s="16"/>
      <c r="M136" s="16"/>
      <c r="N136" s="16"/>
      <c r="O136" s="16"/>
      <c r="P136" s="74"/>
      <c r="Q136" s="74"/>
      <c r="R136" s="45"/>
      <c r="S136" s="45"/>
    </row>
    <row r="137" spans="2:24" ht="66.75" customHeight="1" x14ac:dyDescent="0.35">
      <c r="B137" s="20" t="s">
        <v>446</v>
      </c>
      <c r="C137" s="20"/>
      <c r="D137" s="20" t="s">
        <v>447</v>
      </c>
      <c r="E137" s="20"/>
      <c r="F137" s="20"/>
      <c r="G137" s="20"/>
      <c r="H137" s="20"/>
      <c r="I137" s="20"/>
      <c r="J137" s="20"/>
      <c r="K137" s="20"/>
      <c r="L137" s="20"/>
      <c r="M137" s="20"/>
      <c r="N137" s="20"/>
      <c r="O137" s="20"/>
      <c r="P137" s="42"/>
      <c r="Q137" s="42"/>
      <c r="R137" s="42"/>
      <c r="S137" s="42"/>
    </row>
    <row r="138" spans="2:24" ht="127.5" customHeight="1" x14ac:dyDescent="0.35">
      <c r="B138" s="21" t="s">
        <v>448</v>
      </c>
      <c r="C138" s="21"/>
      <c r="D138" s="21" t="s">
        <v>449</v>
      </c>
      <c r="E138" s="21"/>
      <c r="F138" s="21"/>
      <c r="G138" s="21"/>
      <c r="H138" s="21"/>
      <c r="I138" s="21"/>
      <c r="J138" s="21"/>
      <c r="K138" s="21"/>
      <c r="L138" s="21"/>
      <c r="M138" s="21"/>
      <c r="N138" s="21"/>
      <c r="O138" s="21"/>
      <c r="P138" s="255">
        <f>P139+P140</f>
        <v>998734.54</v>
      </c>
      <c r="Q138" s="255">
        <f t="shared" ref="Q138:S138" si="26">Q139+Q140</f>
        <v>845066</v>
      </c>
      <c r="R138" s="255">
        <f t="shared" si="26"/>
        <v>74564.639999999999</v>
      </c>
      <c r="S138" s="255">
        <f t="shared" si="26"/>
        <v>79103.900000000023</v>
      </c>
    </row>
    <row r="139" spans="2:24" ht="87" customHeight="1" x14ac:dyDescent="0.35">
      <c r="B139" s="29" t="s">
        <v>450</v>
      </c>
      <c r="C139" s="29" t="s">
        <v>451</v>
      </c>
      <c r="D139" s="26" t="s">
        <v>452</v>
      </c>
      <c r="E139" s="26" t="s">
        <v>151</v>
      </c>
      <c r="F139" s="26" t="s">
        <v>1193</v>
      </c>
      <c r="G139" s="23" t="s">
        <v>203</v>
      </c>
      <c r="H139" s="23" t="s">
        <v>454</v>
      </c>
      <c r="I139" s="29" t="s">
        <v>64</v>
      </c>
      <c r="J139" s="29" t="s">
        <v>65</v>
      </c>
      <c r="K139" s="33" t="s">
        <v>66</v>
      </c>
      <c r="L139" s="33" t="s">
        <v>66</v>
      </c>
      <c r="M139" s="33" t="s">
        <v>66</v>
      </c>
      <c r="N139" s="30" t="s">
        <v>229</v>
      </c>
      <c r="O139" s="30">
        <v>2021</v>
      </c>
      <c r="P139" s="26">
        <v>635775.30000000005</v>
      </c>
      <c r="Q139" s="26">
        <v>536550.65</v>
      </c>
      <c r="R139" s="26">
        <v>47342.7</v>
      </c>
      <c r="S139" s="23">
        <f t="shared" ref="S139" si="27">P139-Q139-R139</f>
        <v>51881.950000000026</v>
      </c>
    </row>
    <row r="140" spans="2:24" ht="71.25" customHeight="1" x14ac:dyDescent="0.35">
      <c r="B140" s="29" t="s">
        <v>1194</v>
      </c>
      <c r="C140" s="29" t="s">
        <v>1195</v>
      </c>
      <c r="D140" s="26" t="s">
        <v>1196</v>
      </c>
      <c r="E140" s="26" t="s">
        <v>151</v>
      </c>
      <c r="F140" s="26" t="s">
        <v>1193</v>
      </c>
      <c r="G140" s="26" t="s">
        <v>203</v>
      </c>
      <c r="H140" s="26" t="s">
        <v>454</v>
      </c>
      <c r="I140" s="29" t="s">
        <v>64</v>
      </c>
      <c r="J140" s="29" t="s">
        <v>66</v>
      </c>
      <c r="K140" s="33" t="s">
        <v>66</v>
      </c>
      <c r="L140" s="33" t="s">
        <v>66</v>
      </c>
      <c r="M140" s="33" t="s">
        <v>66</v>
      </c>
      <c r="N140" s="30">
        <v>2020</v>
      </c>
      <c r="O140" s="30">
        <v>2022</v>
      </c>
      <c r="P140" s="26">
        <f>Q140+R140+S140</f>
        <v>362959.24</v>
      </c>
      <c r="Q140" s="26">
        <v>308515.34999999998</v>
      </c>
      <c r="R140" s="26">
        <v>27221.94</v>
      </c>
      <c r="S140" s="26">
        <v>27221.95</v>
      </c>
    </row>
    <row r="141" spans="2:24" ht="67.5" customHeight="1" x14ac:dyDescent="0.35">
      <c r="B141" s="21" t="s">
        <v>455</v>
      </c>
      <c r="C141" s="21"/>
      <c r="D141" s="21" t="s">
        <v>456</v>
      </c>
      <c r="E141" s="21"/>
      <c r="F141" s="21"/>
      <c r="G141" s="21"/>
      <c r="H141" s="21"/>
      <c r="I141" s="21"/>
      <c r="J141" s="21"/>
      <c r="K141" s="21"/>
      <c r="L141" s="21"/>
      <c r="M141" s="21"/>
      <c r="N141" s="21"/>
      <c r="O141" s="21"/>
      <c r="P141" s="255">
        <f>P142+P143+P144</f>
        <v>1226029.76</v>
      </c>
      <c r="Q141" s="255">
        <f t="shared" ref="Q141:S141" si="28">Q142+Q143+Q144</f>
        <v>830529</v>
      </c>
      <c r="R141" s="255">
        <f t="shared" si="28"/>
        <v>73280.649999999994</v>
      </c>
      <c r="S141" s="255">
        <f t="shared" si="28"/>
        <v>322220.11000000004</v>
      </c>
    </row>
    <row r="142" spans="2:24" ht="168" customHeight="1" x14ac:dyDescent="0.35">
      <c r="B142" s="29" t="s">
        <v>457</v>
      </c>
      <c r="C142" s="29" t="s">
        <v>458</v>
      </c>
      <c r="D142" s="26" t="s">
        <v>459</v>
      </c>
      <c r="E142" s="23" t="s">
        <v>60</v>
      </c>
      <c r="F142" s="23" t="s">
        <v>453</v>
      </c>
      <c r="G142" s="23" t="s">
        <v>73</v>
      </c>
      <c r="H142" s="23" t="s">
        <v>460</v>
      </c>
      <c r="I142" s="29" t="s">
        <v>64</v>
      </c>
      <c r="J142" s="29" t="s">
        <v>65</v>
      </c>
      <c r="K142" s="33" t="s">
        <v>66</v>
      </c>
      <c r="L142" s="33" t="s">
        <v>66</v>
      </c>
      <c r="M142" s="33" t="s">
        <v>66</v>
      </c>
      <c r="N142" s="30" t="s">
        <v>441</v>
      </c>
      <c r="O142" s="30">
        <v>2020</v>
      </c>
      <c r="P142" s="26">
        <v>506137.67</v>
      </c>
      <c r="Q142" s="26">
        <v>276000</v>
      </c>
      <c r="R142" s="26">
        <v>24352</v>
      </c>
      <c r="S142" s="23">
        <v>205785.67</v>
      </c>
    </row>
    <row r="143" spans="2:24" ht="69" customHeight="1" x14ac:dyDescent="0.35">
      <c r="B143" s="29" t="s">
        <v>461</v>
      </c>
      <c r="C143" s="29" t="s">
        <v>462</v>
      </c>
      <c r="D143" s="23" t="s">
        <v>463</v>
      </c>
      <c r="E143" s="23" t="s">
        <v>92</v>
      </c>
      <c r="F143" s="23" t="s">
        <v>453</v>
      </c>
      <c r="G143" s="23" t="s">
        <v>93</v>
      </c>
      <c r="H143" s="23" t="s">
        <v>460</v>
      </c>
      <c r="I143" s="29" t="s">
        <v>64</v>
      </c>
      <c r="J143" s="33" t="s">
        <v>66</v>
      </c>
      <c r="K143" s="33" t="s">
        <v>66</v>
      </c>
      <c r="L143" s="33" t="s">
        <v>66</v>
      </c>
      <c r="M143" s="33" t="s">
        <v>66</v>
      </c>
      <c r="N143" s="30" t="s">
        <v>464</v>
      </c>
      <c r="O143" s="30">
        <v>2019</v>
      </c>
      <c r="P143" s="26">
        <v>361401</v>
      </c>
      <c r="Q143" s="26">
        <v>282125</v>
      </c>
      <c r="R143" s="26">
        <v>24893</v>
      </c>
      <c r="S143" s="23">
        <f t="shared" ref="S143:S144" si="29">P143-Q143-R143</f>
        <v>54383</v>
      </c>
    </row>
    <row r="144" spans="2:24" ht="64.5" customHeight="1" x14ac:dyDescent="0.35">
      <c r="B144" s="29" t="s">
        <v>465</v>
      </c>
      <c r="C144" s="29" t="s">
        <v>466</v>
      </c>
      <c r="D144" s="23" t="s">
        <v>467</v>
      </c>
      <c r="E144" s="23" t="s">
        <v>137</v>
      </c>
      <c r="F144" s="23" t="s">
        <v>453</v>
      </c>
      <c r="G144" s="23" t="s">
        <v>161</v>
      </c>
      <c r="H144" s="23" t="s">
        <v>460</v>
      </c>
      <c r="I144" s="29" t="s">
        <v>64</v>
      </c>
      <c r="J144" s="33" t="s">
        <v>66</v>
      </c>
      <c r="K144" s="33" t="s">
        <v>66</v>
      </c>
      <c r="L144" s="33" t="s">
        <v>66</v>
      </c>
      <c r="M144" s="33" t="s">
        <v>66</v>
      </c>
      <c r="N144" s="30" t="s">
        <v>464</v>
      </c>
      <c r="O144" s="30">
        <v>2019</v>
      </c>
      <c r="P144" s="26">
        <v>358491.09</v>
      </c>
      <c r="Q144" s="26">
        <v>272404</v>
      </c>
      <c r="R144" s="26">
        <v>24035.65</v>
      </c>
      <c r="S144" s="23">
        <f t="shared" si="29"/>
        <v>62051.440000000024</v>
      </c>
    </row>
    <row r="145" spans="2:19" ht="84.75" customHeight="1" x14ac:dyDescent="0.35">
      <c r="B145" s="20" t="s">
        <v>468</v>
      </c>
      <c r="C145" s="20"/>
      <c r="D145" s="20" t="s">
        <v>469</v>
      </c>
      <c r="E145" s="20"/>
      <c r="F145" s="20"/>
      <c r="G145" s="20" t="s">
        <v>470</v>
      </c>
      <c r="H145" s="20"/>
      <c r="I145" s="20"/>
      <c r="J145" s="20"/>
      <c r="K145" s="20"/>
      <c r="L145" s="20"/>
      <c r="M145" s="20"/>
      <c r="N145" s="20"/>
      <c r="O145" s="20"/>
      <c r="P145" s="42"/>
      <c r="Q145" s="42"/>
      <c r="R145" s="42"/>
      <c r="S145" s="42"/>
    </row>
    <row r="146" spans="2:19" ht="112.5" customHeight="1" x14ac:dyDescent="0.35">
      <c r="B146" s="21" t="s">
        <v>471</v>
      </c>
      <c r="C146" s="21"/>
      <c r="D146" s="21" t="s">
        <v>472</v>
      </c>
      <c r="E146" s="21"/>
      <c r="F146" s="21"/>
      <c r="G146" s="21"/>
      <c r="H146" s="21"/>
      <c r="I146" s="21"/>
      <c r="J146" s="21"/>
      <c r="K146" s="21"/>
      <c r="L146" s="21"/>
      <c r="M146" s="21"/>
      <c r="N146" s="21"/>
      <c r="O146" s="21"/>
      <c r="P146" s="255">
        <f>P147+P148</f>
        <v>1666630.9</v>
      </c>
      <c r="Q146" s="255">
        <f t="shared" ref="Q146:S146" si="30">Q147+Q148</f>
        <v>1404711</v>
      </c>
      <c r="R146" s="255">
        <f t="shared" si="30"/>
        <v>0</v>
      </c>
      <c r="S146" s="255">
        <f t="shared" si="30"/>
        <v>261919.89999999991</v>
      </c>
    </row>
    <row r="147" spans="2:19" ht="163.5" customHeight="1" x14ac:dyDescent="0.35">
      <c r="B147" s="29" t="s">
        <v>473</v>
      </c>
      <c r="C147" s="29" t="s">
        <v>474</v>
      </c>
      <c r="D147" s="23" t="s">
        <v>475</v>
      </c>
      <c r="E147" s="23" t="s">
        <v>60</v>
      </c>
      <c r="F147" s="23" t="s">
        <v>453</v>
      </c>
      <c r="G147" s="23" t="s">
        <v>62</v>
      </c>
      <c r="H147" s="23" t="s">
        <v>476</v>
      </c>
      <c r="I147" s="29" t="s">
        <v>64</v>
      </c>
      <c r="J147" s="29" t="s">
        <v>65</v>
      </c>
      <c r="K147" s="33" t="s">
        <v>66</v>
      </c>
      <c r="L147" s="33" t="s">
        <v>66</v>
      </c>
      <c r="M147" s="33" t="s">
        <v>66</v>
      </c>
      <c r="N147" s="30" t="s">
        <v>464</v>
      </c>
      <c r="O147" s="30">
        <v>2020</v>
      </c>
      <c r="P147" s="26">
        <v>320628</v>
      </c>
      <c r="Q147" s="26">
        <v>272533</v>
      </c>
      <c r="R147" s="26">
        <v>0</v>
      </c>
      <c r="S147" s="23">
        <f t="shared" ref="S147:S148" si="31">P147-Q147-R147</f>
        <v>48095</v>
      </c>
    </row>
    <row r="148" spans="2:19" ht="89.25" customHeight="1" x14ac:dyDescent="0.35">
      <c r="B148" s="29" t="s">
        <v>477</v>
      </c>
      <c r="C148" s="29" t="s">
        <v>478</v>
      </c>
      <c r="D148" s="23" t="s">
        <v>479</v>
      </c>
      <c r="E148" s="23" t="s">
        <v>101</v>
      </c>
      <c r="F148" s="23" t="s">
        <v>480</v>
      </c>
      <c r="G148" s="23" t="s">
        <v>102</v>
      </c>
      <c r="H148" s="23" t="s">
        <v>476</v>
      </c>
      <c r="I148" s="29" t="s">
        <v>86</v>
      </c>
      <c r="J148" s="29" t="s">
        <v>30</v>
      </c>
      <c r="K148" s="33" t="s">
        <v>66</v>
      </c>
      <c r="L148" s="33" t="s">
        <v>66</v>
      </c>
      <c r="M148" s="33" t="s">
        <v>66</v>
      </c>
      <c r="N148" s="30" t="s">
        <v>109</v>
      </c>
      <c r="O148" s="30">
        <v>2020</v>
      </c>
      <c r="P148" s="26">
        <v>1346002.9</v>
      </c>
      <c r="Q148" s="26">
        <v>1132178</v>
      </c>
      <c r="R148" s="26">
        <v>0</v>
      </c>
      <c r="S148" s="23">
        <f t="shared" si="31"/>
        <v>213824.89999999991</v>
      </c>
    </row>
    <row r="149" spans="2:19" ht="150.75" customHeight="1" x14ac:dyDescent="0.35">
      <c r="B149" s="16" t="s">
        <v>481</v>
      </c>
      <c r="C149" s="17"/>
      <c r="D149" s="18" t="s">
        <v>482</v>
      </c>
      <c r="E149" s="17"/>
      <c r="F149" s="16"/>
      <c r="G149" s="16"/>
      <c r="H149" s="17"/>
      <c r="I149" s="18"/>
      <c r="J149" s="17"/>
      <c r="K149" s="17"/>
      <c r="L149" s="16"/>
      <c r="M149" s="16"/>
      <c r="N149" s="16"/>
      <c r="O149" s="16"/>
      <c r="P149" s="74"/>
      <c r="Q149" s="74"/>
      <c r="R149" s="45"/>
      <c r="S149" s="45"/>
    </row>
    <row r="150" spans="2:19" ht="156" customHeight="1" x14ac:dyDescent="0.35">
      <c r="B150" s="20" t="s">
        <v>483</v>
      </c>
      <c r="C150" s="20"/>
      <c r="D150" s="20" t="s">
        <v>484</v>
      </c>
      <c r="E150" s="20"/>
      <c r="F150" s="20"/>
      <c r="G150" s="20"/>
      <c r="H150" s="20"/>
      <c r="I150" s="20"/>
      <c r="J150" s="20"/>
      <c r="K150" s="20"/>
      <c r="L150" s="20"/>
      <c r="M150" s="20"/>
      <c r="N150" s="20"/>
      <c r="O150" s="20"/>
      <c r="P150" s="42"/>
      <c r="Q150" s="42"/>
      <c r="R150" s="42"/>
      <c r="S150" s="42"/>
    </row>
    <row r="151" spans="2:19" ht="98.25" customHeight="1" x14ac:dyDescent="0.35">
      <c r="B151" s="21" t="s">
        <v>485</v>
      </c>
      <c r="C151" s="21"/>
      <c r="D151" s="21" t="s">
        <v>486</v>
      </c>
      <c r="E151" s="21"/>
      <c r="F151" s="21"/>
      <c r="G151" s="21"/>
      <c r="H151" s="21"/>
      <c r="I151" s="21"/>
      <c r="J151" s="21"/>
      <c r="K151" s="21"/>
      <c r="L151" s="21"/>
      <c r="M151" s="21"/>
      <c r="N151" s="21"/>
      <c r="O151" s="21"/>
      <c r="P151" s="268">
        <f>P152+P153+P154+P155+P156+P157+P158+P159+P160</f>
        <v>1281665.81</v>
      </c>
      <c r="Q151" s="268">
        <f t="shared" ref="Q151:S151" si="32">Q152+Q153+Q154+Q155+Q156+Q157+Q158+Q159+Q160</f>
        <v>1088528.92</v>
      </c>
      <c r="R151" s="268">
        <f t="shared" si="32"/>
        <v>92991.19</v>
      </c>
      <c r="S151" s="268">
        <f t="shared" si="32"/>
        <v>100145.70000000003</v>
      </c>
    </row>
    <row r="152" spans="2:19" ht="89.25" customHeight="1" x14ac:dyDescent="0.35">
      <c r="B152" s="29" t="s">
        <v>487</v>
      </c>
      <c r="C152" s="29" t="s">
        <v>488</v>
      </c>
      <c r="D152" s="29" t="s">
        <v>489</v>
      </c>
      <c r="E152" s="29" t="s">
        <v>490</v>
      </c>
      <c r="F152" s="29" t="s">
        <v>491</v>
      </c>
      <c r="G152" s="29" t="s">
        <v>62</v>
      </c>
      <c r="H152" s="29" t="s">
        <v>492</v>
      </c>
      <c r="I152" s="29" t="s">
        <v>64</v>
      </c>
      <c r="J152" s="33" t="s">
        <v>66</v>
      </c>
      <c r="K152" s="33" t="s">
        <v>66</v>
      </c>
      <c r="L152" s="33" t="s">
        <v>66</v>
      </c>
      <c r="M152" s="33" t="s">
        <v>66</v>
      </c>
      <c r="N152" s="30" t="s">
        <v>414</v>
      </c>
      <c r="O152" s="30">
        <v>2019</v>
      </c>
      <c r="P152" s="26">
        <v>244033.66</v>
      </c>
      <c r="Q152" s="26">
        <v>207428.61</v>
      </c>
      <c r="R152" s="26">
        <v>18302.52</v>
      </c>
      <c r="S152" s="23">
        <f t="shared" ref="S152:S160" si="33">P152-Q152-R152</f>
        <v>18302.530000000017</v>
      </c>
    </row>
    <row r="153" spans="2:19" ht="130.5" customHeight="1" x14ac:dyDescent="0.35">
      <c r="B153" s="29" t="s">
        <v>493</v>
      </c>
      <c r="C153" s="29" t="s">
        <v>494</v>
      </c>
      <c r="D153" s="29" t="s">
        <v>495</v>
      </c>
      <c r="E153" s="29" t="s">
        <v>496</v>
      </c>
      <c r="F153" s="29" t="s">
        <v>491</v>
      </c>
      <c r="G153" s="29" t="s">
        <v>161</v>
      </c>
      <c r="H153" s="29" t="s">
        <v>492</v>
      </c>
      <c r="I153" s="29" t="s">
        <v>64</v>
      </c>
      <c r="J153" s="33" t="s">
        <v>66</v>
      </c>
      <c r="K153" s="33" t="s">
        <v>66</v>
      </c>
      <c r="L153" s="33" t="s">
        <v>66</v>
      </c>
      <c r="M153" s="33" t="s">
        <v>66</v>
      </c>
      <c r="N153" s="30" t="s">
        <v>97</v>
      </c>
      <c r="O153" s="30">
        <v>2020</v>
      </c>
      <c r="P153" s="26">
        <v>106554.33</v>
      </c>
      <c r="Q153" s="26">
        <v>90571.18</v>
      </c>
      <c r="R153" s="26">
        <v>7409.66</v>
      </c>
      <c r="S153" s="23">
        <f t="shared" si="33"/>
        <v>8573.4900000000089</v>
      </c>
    </row>
    <row r="154" spans="2:19" ht="151.5" customHeight="1" x14ac:dyDescent="0.35">
      <c r="B154" s="29" t="s">
        <v>497</v>
      </c>
      <c r="C154" s="29" t="s">
        <v>498</v>
      </c>
      <c r="D154" s="29" t="s">
        <v>499</v>
      </c>
      <c r="E154" s="29" t="s">
        <v>500</v>
      </c>
      <c r="F154" s="29" t="s">
        <v>491</v>
      </c>
      <c r="G154" s="29" t="s">
        <v>161</v>
      </c>
      <c r="H154" s="29" t="s">
        <v>492</v>
      </c>
      <c r="I154" s="29" t="s">
        <v>64</v>
      </c>
      <c r="J154" s="33" t="s">
        <v>66</v>
      </c>
      <c r="K154" s="33" t="s">
        <v>66</v>
      </c>
      <c r="L154" s="33" t="s">
        <v>66</v>
      </c>
      <c r="M154" s="33" t="s">
        <v>66</v>
      </c>
      <c r="N154" s="30" t="s">
        <v>181</v>
      </c>
      <c r="O154" s="30">
        <v>2019</v>
      </c>
      <c r="P154" s="26">
        <v>86991.45</v>
      </c>
      <c r="Q154" s="26">
        <v>73942.73</v>
      </c>
      <c r="R154" s="26">
        <v>6524.36</v>
      </c>
      <c r="S154" s="26">
        <f t="shared" si="33"/>
        <v>6524.3600000000015</v>
      </c>
    </row>
    <row r="155" spans="2:19" ht="129" customHeight="1" x14ac:dyDescent="0.35">
      <c r="B155" s="29" t="s">
        <v>501</v>
      </c>
      <c r="C155" s="29" t="s">
        <v>502</v>
      </c>
      <c r="D155" s="29" t="s">
        <v>503</v>
      </c>
      <c r="E155" s="29" t="s">
        <v>504</v>
      </c>
      <c r="F155" s="29" t="s">
        <v>491</v>
      </c>
      <c r="G155" s="29" t="s">
        <v>281</v>
      </c>
      <c r="H155" s="29" t="s">
        <v>492</v>
      </c>
      <c r="I155" s="29" t="s">
        <v>64</v>
      </c>
      <c r="J155" s="33" t="s">
        <v>66</v>
      </c>
      <c r="K155" s="33" t="s">
        <v>66</v>
      </c>
      <c r="L155" s="33" t="s">
        <v>66</v>
      </c>
      <c r="M155" s="33" t="s">
        <v>66</v>
      </c>
      <c r="N155" s="30" t="s">
        <v>414</v>
      </c>
      <c r="O155" s="30">
        <v>2020</v>
      </c>
      <c r="P155" s="47">
        <v>180196.81</v>
      </c>
      <c r="Q155" s="47">
        <v>153167.29</v>
      </c>
      <c r="R155" s="26">
        <v>13514.75</v>
      </c>
      <c r="S155" s="23">
        <f t="shared" si="33"/>
        <v>13514.76999999999</v>
      </c>
    </row>
    <row r="156" spans="2:19" ht="159" customHeight="1" x14ac:dyDescent="0.35">
      <c r="B156" s="29" t="s">
        <v>505</v>
      </c>
      <c r="C156" s="29" t="s">
        <v>506</v>
      </c>
      <c r="D156" s="29" t="s">
        <v>507</v>
      </c>
      <c r="E156" s="29" t="s">
        <v>508</v>
      </c>
      <c r="F156" s="29" t="s">
        <v>491</v>
      </c>
      <c r="G156" s="29" t="s">
        <v>152</v>
      </c>
      <c r="H156" s="29" t="s">
        <v>492</v>
      </c>
      <c r="I156" s="29" t="s">
        <v>64</v>
      </c>
      <c r="J156" s="33" t="s">
        <v>66</v>
      </c>
      <c r="K156" s="33" t="s">
        <v>66</v>
      </c>
      <c r="L156" s="33" t="s">
        <v>66</v>
      </c>
      <c r="M156" s="33" t="s">
        <v>66</v>
      </c>
      <c r="N156" s="30" t="s">
        <v>334</v>
      </c>
      <c r="O156" s="30">
        <v>2021</v>
      </c>
      <c r="P156" s="26">
        <v>294117.65000000002</v>
      </c>
      <c r="Q156" s="47">
        <v>250000</v>
      </c>
      <c r="R156" s="26">
        <v>22058.82</v>
      </c>
      <c r="S156" s="23">
        <f t="shared" si="33"/>
        <v>22058.830000000024</v>
      </c>
    </row>
    <row r="157" spans="2:19" ht="79.5" customHeight="1" x14ac:dyDescent="0.35">
      <c r="B157" s="29" t="s">
        <v>509</v>
      </c>
      <c r="C157" s="29" t="s">
        <v>510</v>
      </c>
      <c r="D157" s="29" t="s">
        <v>511</v>
      </c>
      <c r="E157" s="29" t="s">
        <v>512</v>
      </c>
      <c r="F157" s="29" t="s">
        <v>491</v>
      </c>
      <c r="G157" s="29" t="s">
        <v>152</v>
      </c>
      <c r="H157" s="29" t="s">
        <v>492</v>
      </c>
      <c r="I157" s="29" t="s">
        <v>64</v>
      </c>
      <c r="J157" s="33" t="s">
        <v>66</v>
      </c>
      <c r="K157" s="33" t="s">
        <v>66</v>
      </c>
      <c r="L157" s="33" t="s">
        <v>66</v>
      </c>
      <c r="M157" s="33" t="s">
        <v>66</v>
      </c>
      <c r="N157" s="30" t="s">
        <v>97</v>
      </c>
      <c r="O157" s="30">
        <v>2019</v>
      </c>
      <c r="P157" s="47">
        <v>34024.199999999997</v>
      </c>
      <c r="Q157" s="47">
        <v>28033.57</v>
      </c>
      <c r="R157" s="26">
        <v>0</v>
      </c>
      <c r="S157" s="26">
        <f t="shared" si="33"/>
        <v>5990.6299999999974</v>
      </c>
    </row>
    <row r="158" spans="2:19" ht="66" customHeight="1" x14ac:dyDescent="0.35">
      <c r="B158" s="29" t="s">
        <v>513</v>
      </c>
      <c r="C158" s="29" t="s">
        <v>514</v>
      </c>
      <c r="D158" s="29" t="s">
        <v>515</v>
      </c>
      <c r="E158" s="29" t="s">
        <v>516</v>
      </c>
      <c r="F158" s="29" t="s">
        <v>491</v>
      </c>
      <c r="G158" s="29" t="s">
        <v>517</v>
      </c>
      <c r="H158" s="29" t="s">
        <v>492</v>
      </c>
      <c r="I158" s="29" t="s">
        <v>64</v>
      </c>
      <c r="J158" s="33" t="s">
        <v>66</v>
      </c>
      <c r="K158" s="33" t="s">
        <v>66</v>
      </c>
      <c r="L158" s="33" t="s">
        <v>66</v>
      </c>
      <c r="M158" s="33" t="s">
        <v>66</v>
      </c>
      <c r="N158" s="30" t="s">
        <v>414</v>
      </c>
      <c r="O158" s="30">
        <v>2020</v>
      </c>
      <c r="P158" s="47">
        <v>153580</v>
      </c>
      <c r="Q158" s="47">
        <v>130543</v>
      </c>
      <c r="R158" s="47">
        <v>11518.5</v>
      </c>
      <c r="S158" s="23">
        <f t="shared" si="33"/>
        <v>11518.5</v>
      </c>
    </row>
    <row r="159" spans="2:19" ht="102" customHeight="1" x14ac:dyDescent="0.35">
      <c r="B159" s="29" t="s">
        <v>518</v>
      </c>
      <c r="C159" s="29" t="s">
        <v>519</v>
      </c>
      <c r="D159" s="29" t="s">
        <v>520</v>
      </c>
      <c r="E159" s="29" t="s">
        <v>521</v>
      </c>
      <c r="F159" s="29" t="s">
        <v>491</v>
      </c>
      <c r="G159" s="29" t="s">
        <v>522</v>
      </c>
      <c r="H159" s="29" t="s">
        <v>492</v>
      </c>
      <c r="I159" s="29" t="s">
        <v>64</v>
      </c>
      <c r="J159" s="33" t="s">
        <v>66</v>
      </c>
      <c r="K159" s="33" t="s">
        <v>66</v>
      </c>
      <c r="L159" s="33" t="s">
        <v>66</v>
      </c>
      <c r="M159" s="33" t="s">
        <v>66</v>
      </c>
      <c r="N159" s="30" t="s">
        <v>97</v>
      </c>
      <c r="O159" s="30">
        <v>2020</v>
      </c>
      <c r="P159" s="47">
        <v>163307.10999999999</v>
      </c>
      <c r="Q159" s="26">
        <v>138811.04</v>
      </c>
      <c r="R159" s="47">
        <v>12248.03</v>
      </c>
      <c r="S159" s="23">
        <f t="shared" si="33"/>
        <v>12248.039999999977</v>
      </c>
    </row>
    <row r="160" spans="2:19" ht="153" customHeight="1" x14ac:dyDescent="0.35">
      <c r="B160" s="29" t="s">
        <v>1197</v>
      </c>
      <c r="C160" s="29" t="s">
        <v>1198</v>
      </c>
      <c r="D160" s="29" t="s">
        <v>1199</v>
      </c>
      <c r="E160" s="29" t="s">
        <v>1200</v>
      </c>
      <c r="F160" s="29" t="s">
        <v>491</v>
      </c>
      <c r="G160" s="29" t="s">
        <v>152</v>
      </c>
      <c r="H160" s="29" t="s">
        <v>492</v>
      </c>
      <c r="I160" s="29" t="s">
        <v>64</v>
      </c>
      <c r="J160" s="33" t="s">
        <v>66</v>
      </c>
      <c r="K160" s="33" t="s">
        <v>66</v>
      </c>
      <c r="L160" s="33" t="s">
        <v>66</v>
      </c>
      <c r="M160" s="33" t="s">
        <v>66</v>
      </c>
      <c r="N160" s="30">
        <v>2020</v>
      </c>
      <c r="O160" s="30">
        <v>2021</v>
      </c>
      <c r="P160" s="47">
        <v>18860.599999999999</v>
      </c>
      <c r="Q160" s="26">
        <v>16031.5</v>
      </c>
      <c r="R160" s="47">
        <v>1414.55</v>
      </c>
      <c r="S160" s="26">
        <f t="shared" si="33"/>
        <v>1414.5499999999986</v>
      </c>
    </row>
    <row r="161" spans="2:24" s="27" customFormat="1" ht="81" customHeight="1" x14ac:dyDescent="0.35">
      <c r="B161" s="21" t="s">
        <v>523</v>
      </c>
      <c r="C161" s="21"/>
      <c r="D161" s="21" t="s">
        <v>524</v>
      </c>
      <c r="E161" s="21"/>
      <c r="F161" s="21"/>
      <c r="G161" s="21"/>
      <c r="H161" s="21"/>
      <c r="I161" s="21"/>
      <c r="J161" s="21"/>
      <c r="K161" s="21"/>
      <c r="L161" s="21"/>
      <c r="M161" s="21"/>
      <c r="N161" s="21"/>
      <c r="O161" s="21"/>
      <c r="P161" s="268">
        <f>P162+P163+P164+P165+P166+P167</f>
        <v>41354.43</v>
      </c>
      <c r="Q161" s="268">
        <f t="shared" ref="Q161:S161" si="34">Q162+Q163+Q164+Q165+Q166+Q167</f>
        <v>35150.640000000007</v>
      </c>
      <c r="R161" s="268">
        <f t="shared" si="34"/>
        <v>3100.69</v>
      </c>
      <c r="S161" s="268">
        <f t="shared" si="34"/>
        <v>3103.1</v>
      </c>
      <c r="T161" s="6"/>
      <c r="U161" s="6"/>
      <c r="V161" s="6"/>
      <c r="W161" s="6"/>
      <c r="X161" s="6"/>
    </row>
    <row r="162" spans="2:24" ht="168" customHeight="1" x14ac:dyDescent="0.35">
      <c r="B162" s="29" t="s">
        <v>525</v>
      </c>
      <c r="C162" s="29" t="s">
        <v>526</v>
      </c>
      <c r="D162" s="26" t="s">
        <v>527</v>
      </c>
      <c r="E162" s="26" t="s">
        <v>60</v>
      </c>
      <c r="F162" s="26" t="s">
        <v>491</v>
      </c>
      <c r="G162" s="26" t="s">
        <v>62</v>
      </c>
      <c r="H162" s="26" t="s">
        <v>528</v>
      </c>
      <c r="I162" s="29" t="s">
        <v>64</v>
      </c>
      <c r="J162" s="33" t="s">
        <v>66</v>
      </c>
      <c r="K162" s="33" t="s">
        <v>66</v>
      </c>
      <c r="L162" s="33" t="s">
        <v>66</v>
      </c>
      <c r="M162" s="33" t="s">
        <v>66</v>
      </c>
      <c r="N162" s="30" t="s">
        <v>69</v>
      </c>
      <c r="O162" s="30">
        <v>2022</v>
      </c>
      <c r="P162" s="26">
        <v>13180</v>
      </c>
      <c r="Q162" s="26">
        <v>11202</v>
      </c>
      <c r="R162" s="26">
        <v>988</v>
      </c>
      <c r="S162" s="23">
        <f t="shared" ref="S162:S167" si="35">P162-Q162-R162</f>
        <v>990</v>
      </c>
    </row>
    <row r="163" spans="2:24" ht="90.75" customHeight="1" x14ac:dyDescent="0.35">
      <c r="B163" s="29" t="s">
        <v>529</v>
      </c>
      <c r="C163" s="29" t="s">
        <v>530</v>
      </c>
      <c r="D163" s="23" t="s">
        <v>531</v>
      </c>
      <c r="E163" s="23" t="s">
        <v>532</v>
      </c>
      <c r="F163" s="23" t="s">
        <v>491</v>
      </c>
      <c r="G163" s="23" t="s">
        <v>161</v>
      </c>
      <c r="H163" s="23" t="s">
        <v>528</v>
      </c>
      <c r="I163" s="29" t="s">
        <v>64</v>
      </c>
      <c r="J163" s="33" t="s">
        <v>66</v>
      </c>
      <c r="K163" s="33" t="s">
        <v>66</v>
      </c>
      <c r="L163" s="33" t="s">
        <v>66</v>
      </c>
      <c r="M163" s="33" t="s">
        <v>66</v>
      </c>
      <c r="N163" s="30" t="s">
        <v>199</v>
      </c>
      <c r="O163" s="30">
        <v>2020</v>
      </c>
      <c r="P163" s="26">
        <v>6134.9299999999994</v>
      </c>
      <c r="Q163" s="26">
        <v>5214.6900000000005</v>
      </c>
      <c r="R163" s="26">
        <v>460.12</v>
      </c>
      <c r="S163" s="23">
        <f t="shared" si="35"/>
        <v>460.11999999999887</v>
      </c>
    </row>
    <row r="164" spans="2:24" s="27" customFormat="1" ht="82.5" customHeight="1" x14ac:dyDescent="0.35">
      <c r="B164" s="29" t="s">
        <v>533</v>
      </c>
      <c r="C164" s="29" t="s">
        <v>534</v>
      </c>
      <c r="D164" s="26" t="s">
        <v>535</v>
      </c>
      <c r="E164" s="26" t="s">
        <v>536</v>
      </c>
      <c r="F164" s="26" t="s">
        <v>491</v>
      </c>
      <c r="G164" s="26" t="s">
        <v>281</v>
      </c>
      <c r="H164" s="26" t="s">
        <v>528</v>
      </c>
      <c r="I164" s="29" t="s">
        <v>64</v>
      </c>
      <c r="J164" s="33" t="s">
        <v>66</v>
      </c>
      <c r="K164" s="33" t="s">
        <v>66</v>
      </c>
      <c r="L164" s="33" t="s">
        <v>66</v>
      </c>
      <c r="M164" s="33" t="s">
        <v>66</v>
      </c>
      <c r="N164" s="30" t="s">
        <v>69</v>
      </c>
      <c r="O164" s="30">
        <v>2022</v>
      </c>
      <c r="P164" s="26">
        <v>7725.47</v>
      </c>
      <c r="Q164" s="26">
        <v>6566.65</v>
      </c>
      <c r="R164" s="26">
        <v>579.4</v>
      </c>
      <c r="S164" s="23">
        <f t="shared" si="35"/>
        <v>579.42000000000064</v>
      </c>
      <c r="T164" s="6"/>
      <c r="U164" s="6"/>
      <c r="V164" s="6"/>
      <c r="W164" s="6"/>
      <c r="X164" s="6"/>
    </row>
    <row r="165" spans="2:24" ht="79.5" customHeight="1" x14ac:dyDescent="0.35">
      <c r="B165" s="29" t="s">
        <v>537</v>
      </c>
      <c r="C165" s="29" t="s">
        <v>538</v>
      </c>
      <c r="D165" s="23" t="s">
        <v>539</v>
      </c>
      <c r="E165" s="23" t="s">
        <v>508</v>
      </c>
      <c r="F165" s="23" t="s">
        <v>491</v>
      </c>
      <c r="G165" s="23" t="s">
        <v>152</v>
      </c>
      <c r="H165" s="23" t="s">
        <v>528</v>
      </c>
      <c r="I165" s="29" t="s">
        <v>64</v>
      </c>
      <c r="J165" s="33" t="s">
        <v>66</v>
      </c>
      <c r="K165" s="33" t="s">
        <v>66</v>
      </c>
      <c r="L165" s="33" t="s">
        <v>66</v>
      </c>
      <c r="M165" s="33" t="s">
        <v>66</v>
      </c>
      <c r="N165" s="30" t="s">
        <v>69</v>
      </c>
      <c r="O165" s="30">
        <v>2022</v>
      </c>
      <c r="P165" s="47">
        <v>5453.27</v>
      </c>
      <c r="Q165" s="26">
        <v>4635.28</v>
      </c>
      <c r="R165" s="26">
        <v>408.99</v>
      </c>
      <c r="S165" s="23">
        <f t="shared" si="35"/>
        <v>409.00000000000068</v>
      </c>
    </row>
    <row r="166" spans="2:24" ht="141.75" customHeight="1" x14ac:dyDescent="0.35">
      <c r="B166" s="29" t="s">
        <v>540</v>
      </c>
      <c r="C166" s="29" t="s">
        <v>541</v>
      </c>
      <c r="D166" s="23" t="s">
        <v>542</v>
      </c>
      <c r="E166" s="23" t="s">
        <v>521</v>
      </c>
      <c r="F166" s="23" t="s">
        <v>491</v>
      </c>
      <c r="G166" s="23" t="s">
        <v>543</v>
      </c>
      <c r="H166" s="23" t="s">
        <v>528</v>
      </c>
      <c r="I166" s="29" t="s">
        <v>64</v>
      </c>
      <c r="J166" s="33" t="s">
        <v>66</v>
      </c>
      <c r="K166" s="33" t="s">
        <v>66</v>
      </c>
      <c r="L166" s="33" t="s">
        <v>66</v>
      </c>
      <c r="M166" s="33" t="s">
        <v>66</v>
      </c>
      <c r="N166" s="30" t="s">
        <v>187</v>
      </c>
      <c r="O166" s="30">
        <v>2021</v>
      </c>
      <c r="P166" s="26">
        <v>2271.7600000000002</v>
      </c>
      <c r="Q166" s="26">
        <v>1931.38</v>
      </c>
      <c r="R166" s="26">
        <v>170</v>
      </c>
      <c r="S166" s="23">
        <f t="shared" si="35"/>
        <v>170.38000000000011</v>
      </c>
    </row>
    <row r="167" spans="2:24" ht="165" customHeight="1" x14ac:dyDescent="0.35">
      <c r="B167" s="29" t="s">
        <v>544</v>
      </c>
      <c r="C167" s="29" t="s">
        <v>545</v>
      </c>
      <c r="D167" s="23" t="s">
        <v>546</v>
      </c>
      <c r="E167" s="23" t="s">
        <v>547</v>
      </c>
      <c r="F167" s="23" t="s">
        <v>491</v>
      </c>
      <c r="G167" s="23" t="s">
        <v>548</v>
      </c>
      <c r="H167" s="23" t="s">
        <v>528</v>
      </c>
      <c r="I167" s="29" t="s">
        <v>64</v>
      </c>
      <c r="J167" s="33" t="s">
        <v>66</v>
      </c>
      <c r="K167" s="33" t="s">
        <v>66</v>
      </c>
      <c r="L167" s="33" t="s">
        <v>66</v>
      </c>
      <c r="M167" s="33" t="s">
        <v>66</v>
      </c>
      <c r="N167" s="30" t="s">
        <v>113</v>
      </c>
      <c r="O167" s="30">
        <v>2022</v>
      </c>
      <c r="P167" s="26">
        <v>6589</v>
      </c>
      <c r="Q167" s="47">
        <v>5600.64</v>
      </c>
      <c r="R167" s="47">
        <v>494.18</v>
      </c>
      <c r="S167" s="23">
        <f t="shared" si="35"/>
        <v>494.17999999999967</v>
      </c>
    </row>
    <row r="168" spans="2:24" ht="150.75" customHeight="1" x14ac:dyDescent="0.35">
      <c r="B168" s="20" t="s">
        <v>549</v>
      </c>
      <c r="C168" s="20"/>
      <c r="D168" s="20" t="s">
        <v>550</v>
      </c>
      <c r="E168" s="20"/>
      <c r="F168" s="20"/>
      <c r="G168" s="20"/>
      <c r="H168" s="20"/>
      <c r="I168" s="20"/>
      <c r="J168" s="20"/>
      <c r="K168" s="20"/>
      <c r="L168" s="20"/>
      <c r="M168" s="20"/>
      <c r="N168" s="20"/>
      <c r="O168" s="20"/>
      <c r="P168" s="42"/>
      <c r="Q168" s="42"/>
      <c r="R168" s="42"/>
      <c r="S168" s="42"/>
    </row>
    <row r="169" spans="2:24" ht="80.25" customHeight="1" x14ac:dyDescent="0.35">
      <c r="B169" s="21" t="s">
        <v>551</v>
      </c>
      <c r="C169" s="21"/>
      <c r="D169" s="21" t="s">
        <v>552</v>
      </c>
      <c r="E169" s="21"/>
      <c r="F169" s="21"/>
      <c r="G169" s="21"/>
      <c r="H169" s="21"/>
      <c r="I169" s="21"/>
      <c r="J169" s="21"/>
      <c r="K169" s="21"/>
      <c r="L169" s="21"/>
      <c r="M169" s="21"/>
      <c r="N169" s="21"/>
      <c r="O169" s="21"/>
      <c r="P169" s="255">
        <f>SUM(P170:P176)</f>
        <v>988798.29000000015</v>
      </c>
      <c r="Q169" s="255">
        <f t="shared" ref="Q169:S169" si="36">SUM(Q170:Q176)</f>
        <v>840477.93</v>
      </c>
      <c r="R169" s="255">
        <f t="shared" si="36"/>
        <v>74143.92</v>
      </c>
      <c r="S169" s="255">
        <f t="shared" si="36"/>
        <v>74176.440000000031</v>
      </c>
    </row>
    <row r="170" spans="2:24" ht="101.25" customHeight="1" x14ac:dyDescent="0.35">
      <c r="B170" s="29" t="s">
        <v>553</v>
      </c>
      <c r="C170" s="29" t="s">
        <v>554</v>
      </c>
      <c r="D170" s="26" t="s">
        <v>555</v>
      </c>
      <c r="E170" s="26" t="s">
        <v>556</v>
      </c>
      <c r="F170" s="26" t="s">
        <v>557</v>
      </c>
      <c r="G170" s="26" t="s">
        <v>62</v>
      </c>
      <c r="H170" s="26" t="s">
        <v>558</v>
      </c>
      <c r="I170" s="29" t="s">
        <v>64</v>
      </c>
      <c r="J170" s="33" t="s">
        <v>66</v>
      </c>
      <c r="K170" s="33" t="s">
        <v>66</v>
      </c>
      <c r="L170" s="33" t="s">
        <v>66</v>
      </c>
      <c r="M170" s="33" t="s">
        <v>66</v>
      </c>
      <c r="N170" s="30" t="s">
        <v>113</v>
      </c>
      <c r="O170" s="30">
        <v>2021</v>
      </c>
      <c r="P170" s="26">
        <v>228408.24</v>
      </c>
      <c r="Q170" s="26">
        <v>194147</v>
      </c>
      <c r="R170" s="26">
        <v>17120.240000000002</v>
      </c>
      <c r="S170" s="23">
        <f t="shared" ref="S170:S176" si="37">P170-Q170-R170</f>
        <v>17140.999999999989</v>
      </c>
    </row>
    <row r="171" spans="2:24" ht="77.25" customHeight="1" x14ac:dyDescent="0.35">
      <c r="B171" s="29" t="s">
        <v>559</v>
      </c>
      <c r="C171" s="29" t="s">
        <v>560</v>
      </c>
      <c r="D171" s="26" t="s">
        <v>561</v>
      </c>
      <c r="E171" s="26" t="s">
        <v>562</v>
      </c>
      <c r="F171" s="26" t="s">
        <v>557</v>
      </c>
      <c r="G171" s="26" t="s">
        <v>281</v>
      </c>
      <c r="H171" s="26" t="s">
        <v>558</v>
      </c>
      <c r="I171" s="29" t="s">
        <v>64</v>
      </c>
      <c r="J171" s="33" t="s">
        <v>66</v>
      </c>
      <c r="K171" s="33" t="s">
        <v>66</v>
      </c>
      <c r="L171" s="33" t="s">
        <v>66</v>
      </c>
      <c r="M171" s="33" t="s">
        <v>66</v>
      </c>
      <c r="N171" s="30" t="s">
        <v>69</v>
      </c>
      <c r="O171" s="30">
        <v>2022</v>
      </c>
      <c r="P171" s="26">
        <v>207636</v>
      </c>
      <c r="Q171" s="26">
        <v>176490</v>
      </c>
      <c r="R171" s="26">
        <v>15573</v>
      </c>
      <c r="S171" s="23">
        <f t="shared" si="37"/>
        <v>15573</v>
      </c>
    </row>
    <row r="172" spans="2:24" ht="123" customHeight="1" x14ac:dyDescent="0.35">
      <c r="B172" s="29" t="s">
        <v>563</v>
      </c>
      <c r="C172" s="29" t="s">
        <v>564</v>
      </c>
      <c r="D172" s="26" t="s">
        <v>565</v>
      </c>
      <c r="E172" s="26" t="s">
        <v>566</v>
      </c>
      <c r="F172" s="26" t="s">
        <v>557</v>
      </c>
      <c r="G172" s="26" t="s">
        <v>152</v>
      </c>
      <c r="H172" s="26" t="s">
        <v>558</v>
      </c>
      <c r="I172" s="29" t="s">
        <v>64</v>
      </c>
      <c r="J172" s="33" t="s">
        <v>66</v>
      </c>
      <c r="K172" s="33" t="s">
        <v>66</v>
      </c>
      <c r="L172" s="33" t="s">
        <v>66</v>
      </c>
      <c r="M172" s="33" t="s">
        <v>66</v>
      </c>
      <c r="N172" s="30" t="s">
        <v>113</v>
      </c>
      <c r="O172" s="30">
        <v>2022</v>
      </c>
      <c r="P172" s="26">
        <v>291706.14</v>
      </c>
      <c r="Q172" s="26">
        <v>247950.21</v>
      </c>
      <c r="R172" s="26">
        <v>21872.09</v>
      </c>
      <c r="S172" s="23">
        <f t="shared" si="37"/>
        <v>21883.840000000022</v>
      </c>
    </row>
    <row r="173" spans="2:24" ht="69.75" customHeight="1" x14ac:dyDescent="0.35">
      <c r="B173" s="29" t="s">
        <v>567</v>
      </c>
      <c r="C173" s="29" t="s">
        <v>568</v>
      </c>
      <c r="D173" s="26" t="s">
        <v>569</v>
      </c>
      <c r="E173" s="26" t="s">
        <v>570</v>
      </c>
      <c r="F173" s="26" t="s">
        <v>557</v>
      </c>
      <c r="G173" s="26" t="s">
        <v>517</v>
      </c>
      <c r="H173" s="26" t="s">
        <v>558</v>
      </c>
      <c r="I173" s="29" t="s">
        <v>64</v>
      </c>
      <c r="J173" s="33" t="s">
        <v>66</v>
      </c>
      <c r="K173" s="33" t="s">
        <v>66</v>
      </c>
      <c r="L173" s="33" t="s">
        <v>66</v>
      </c>
      <c r="M173" s="33" t="s">
        <v>66</v>
      </c>
      <c r="N173" s="30" t="s">
        <v>69</v>
      </c>
      <c r="O173" s="30">
        <v>2021</v>
      </c>
      <c r="P173" s="26">
        <v>140294.17000000001</v>
      </c>
      <c r="Q173" s="26">
        <v>119250.04</v>
      </c>
      <c r="R173" s="26">
        <v>10522.06</v>
      </c>
      <c r="S173" s="23">
        <f t="shared" si="37"/>
        <v>10522.07000000002</v>
      </c>
    </row>
    <row r="174" spans="2:24" ht="78.75" customHeight="1" x14ac:dyDescent="0.35">
      <c r="B174" s="29" t="s">
        <v>571</v>
      </c>
      <c r="C174" s="29" t="s">
        <v>572</v>
      </c>
      <c r="D174" s="26" t="s">
        <v>573</v>
      </c>
      <c r="E174" s="26" t="s">
        <v>574</v>
      </c>
      <c r="F174" s="26" t="s">
        <v>491</v>
      </c>
      <c r="G174" s="26" t="s">
        <v>161</v>
      </c>
      <c r="H174" s="26" t="s">
        <v>558</v>
      </c>
      <c r="I174" s="29" t="s">
        <v>64</v>
      </c>
      <c r="J174" s="33" t="s">
        <v>66</v>
      </c>
      <c r="K174" s="33" t="s">
        <v>66</v>
      </c>
      <c r="L174" s="33" t="s">
        <v>66</v>
      </c>
      <c r="M174" s="33" t="s">
        <v>66</v>
      </c>
      <c r="N174" s="30" t="s">
        <v>69</v>
      </c>
      <c r="O174" s="30">
        <v>2020</v>
      </c>
      <c r="P174" s="26">
        <v>46794.12</v>
      </c>
      <c r="Q174" s="26">
        <v>39775</v>
      </c>
      <c r="R174" s="26">
        <v>3509.56</v>
      </c>
      <c r="S174" s="23">
        <f t="shared" si="37"/>
        <v>3509.5600000000027</v>
      </c>
    </row>
    <row r="175" spans="2:24" ht="91.5" customHeight="1" x14ac:dyDescent="0.35">
      <c r="B175" s="29" t="s">
        <v>575</v>
      </c>
      <c r="C175" s="29" t="s">
        <v>576</v>
      </c>
      <c r="D175" s="26" t="s">
        <v>577</v>
      </c>
      <c r="E175" s="26" t="s">
        <v>578</v>
      </c>
      <c r="F175" s="26" t="s">
        <v>491</v>
      </c>
      <c r="G175" s="26" t="s">
        <v>543</v>
      </c>
      <c r="H175" s="26" t="s">
        <v>558</v>
      </c>
      <c r="I175" s="29" t="s">
        <v>64</v>
      </c>
      <c r="J175" s="33" t="s">
        <v>66</v>
      </c>
      <c r="K175" s="33" t="s">
        <v>66</v>
      </c>
      <c r="L175" s="33" t="s">
        <v>66</v>
      </c>
      <c r="M175" s="33" t="s">
        <v>66</v>
      </c>
      <c r="N175" s="30" t="s">
        <v>199</v>
      </c>
      <c r="O175" s="30">
        <v>2019</v>
      </c>
      <c r="P175" s="26">
        <v>48223.44</v>
      </c>
      <c r="Q175" s="26">
        <v>40989.93</v>
      </c>
      <c r="R175" s="26">
        <v>3616.76</v>
      </c>
      <c r="S175" s="26">
        <f t="shared" si="37"/>
        <v>3616.7500000000018</v>
      </c>
    </row>
    <row r="176" spans="2:24" ht="102.75" customHeight="1" x14ac:dyDescent="0.35">
      <c r="B176" s="29" t="s">
        <v>579</v>
      </c>
      <c r="C176" s="29" t="s">
        <v>580</v>
      </c>
      <c r="D176" s="26" t="s">
        <v>581</v>
      </c>
      <c r="E176" s="26" t="s">
        <v>574</v>
      </c>
      <c r="F176" s="26" t="s">
        <v>491</v>
      </c>
      <c r="G176" s="26" t="s">
        <v>161</v>
      </c>
      <c r="H176" s="26" t="s">
        <v>558</v>
      </c>
      <c r="I176" s="29" t="s">
        <v>64</v>
      </c>
      <c r="J176" s="33" t="s">
        <v>66</v>
      </c>
      <c r="K176" s="33" t="s">
        <v>66</v>
      </c>
      <c r="L176" s="33" t="s">
        <v>66</v>
      </c>
      <c r="M176" s="33" t="s">
        <v>66</v>
      </c>
      <c r="N176" s="30" t="s">
        <v>121</v>
      </c>
      <c r="O176" s="30">
        <v>2022</v>
      </c>
      <c r="P176" s="26">
        <v>25736.18</v>
      </c>
      <c r="Q176" s="26">
        <v>21875.75</v>
      </c>
      <c r="R176" s="26">
        <v>1930.21</v>
      </c>
      <c r="S176" s="23">
        <f t="shared" si="37"/>
        <v>1930.2200000000003</v>
      </c>
    </row>
    <row r="177" spans="2:26" ht="141.75" customHeight="1" x14ac:dyDescent="0.35">
      <c r="B177" s="20" t="s">
        <v>582</v>
      </c>
      <c r="C177" s="20"/>
      <c r="D177" s="20" t="s">
        <v>583</v>
      </c>
      <c r="E177" s="20"/>
      <c r="F177" s="20"/>
      <c r="G177" s="20"/>
      <c r="H177" s="20"/>
      <c r="I177" s="20"/>
      <c r="J177" s="20"/>
      <c r="K177" s="20"/>
      <c r="L177" s="20"/>
      <c r="M177" s="20"/>
      <c r="N177" s="20"/>
      <c r="O177" s="20"/>
      <c r="P177" s="42"/>
      <c r="Q177" s="42"/>
      <c r="R177" s="42"/>
      <c r="S177" s="42"/>
    </row>
    <row r="178" spans="2:26" ht="56.25" customHeight="1" x14ac:dyDescent="0.35">
      <c r="B178" s="21" t="s">
        <v>584</v>
      </c>
      <c r="C178" s="21"/>
      <c r="D178" s="21" t="s">
        <v>585</v>
      </c>
      <c r="E178" s="21"/>
      <c r="F178" s="21"/>
      <c r="G178" s="21"/>
      <c r="H178" s="21"/>
      <c r="I178" s="21"/>
      <c r="J178" s="21"/>
      <c r="K178" s="21"/>
      <c r="L178" s="21"/>
      <c r="M178" s="21"/>
      <c r="N178" s="21"/>
      <c r="O178" s="21"/>
      <c r="P178" s="255">
        <f>SUM(P179:P182)</f>
        <v>1419139.3199999998</v>
      </c>
      <c r="Q178" s="255">
        <f t="shared" ref="Q178:S178" si="38">SUM(Q179:Q182)</f>
        <v>810748</v>
      </c>
      <c r="R178" s="255">
        <f t="shared" si="38"/>
        <v>0</v>
      </c>
      <c r="S178" s="255">
        <f t="shared" si="38"/>
        <v>608391.31999999995</v>
      </c>
    </row>
    <row r="179" spans="2:26" ht="84" customHeight="1" x14ac:dyDescent="0.35">
      <c r="B179" s="29" t="s">
        <v>586</v>
      </c>
      <c r="C179" s="29" t="s">
        <v>587</v>
      </c>
      <c r="D179" s="26" t="s">
        <v>588</v>
      </c>
      <c r="E179" s="26" t="s">
        <v>60</v>
      </c>
      <c r="F179" s="26" t="s">
        <v>589</v>
      </c>
      <c r="G179" s="26" t="s">
        <v>73</v>
      </c>
      <c r="H179" s="26" t="s">
        <v>590</v>
      </c>
      <c r="I179" s="29" t="s">
        <v>64</v>
      </c>
      <c r="J179" s="33" t="s">
        <v>66</v>
      </c>
      <c r="K179" s="33" t="s">
        <v>66</v>
      </c>
      <c r="L179" s="33" t="s">
        <v>66</v>
      </c>
      <c r="M179" s="33" t="s">
        <v>66</v>
      </c>
      <c r="N179" s="30" t="s">
        <v>69</v>
      </c>
      <c r="O179" s="30">
        <v>2021</v>
      </c>
      <c r="P179" s="26">
        <f>Q179+S179</f>
        <v>296888.19</v>
      </c>
      <c r="Q179" s="26">
        <v>84974.19</v>
      </c>
      <c r="R179" s="26">
        <v>0</v>
      </c>
      <c r="S179" s="23">
        <v>211914</v>
      </c>
    </row>
    <row r="180" spans="2:26" ht="131.25" customHeight="1" x14ac:dyDescent="0.35">
      <c r="B180" s="29" t="s">
        <v>591</v>
      </c>
      <c r="C180" s="29" t="s">
        <v>592</v>
      </c>
      <c r="D180" s="26" t="s">
        <v>593</v>
      </c>
      <c r="E180" s="26" t="s">
        <v>594</v>
      </c>
      <c r="F180" s="26" t="s">
        <v>589</v>
      </c>
      <c r="G180" s="26" t="s">
        <v>203</v>
      </c>
      <c r="H180" s="26" t="s">
        <v>590</v>
      </c>
      <c r="I180" s="29" t="s">
        <v>64</v>
      </c>
      <c r="J180" s="33" t="s">
        <v>66</v>
      </c>
      <c r="K180" s="33" t="s">
        <v>66</v>
      </c>
      <c r="L180" s="33" t="s">
        <v>66</v>
      </c>
      <c r="M180" s="33" t="s">
        <v>66</v>
      </c>
      <c r="N180" s="30" t="s">
        <v>199</v>
      </c>
      <c r="O180" s="30">
        <v>2019</v>
      </c>
      <c r="P180" s="26">
        <v>55347.3</v>
      </c>
      <c r="Q180" s="26">
        <v>47045.2</v>
      </c>
      <c r="R180" s="26">
        <v>0</v>
      </c>
      <c r="S180" s="23">
        <f t="shared" ref="S180:S182" si="39">P180-Q180-R180</f>
        <v>8302.1000000000058</v>
      </c>
    </row>
    <row r="181" spans="2:26" ht="79.5" customHeight="1" x14ac:dyDescent="0.35">
      <c r="B181" s="29" t="s">
        <v>595</v>
      </c>
      <c r="C181" s="29" t="s">
        <v>596</v>
      </c>
      <c r="D181" s="26" t="s">
        <v>597</v>
      </c>
      <c r="E181" s="26" t="s">
        <v>598</v>
      </c>
      <c r="F181" s="26" t="s">
        <v>589</v>
      </c>
      <c r="G181" s="26" t="s">
        <v>186</v>
      </c>
      <c r="H181" s="26" t="s">
        <v>590</v>
      </c>
      <c r="I181" s="29" t="s">
        <v>64</v>
      </c>
      <c r="J181" s="33" t="s">
        <v>66</v>
      </c>
      <c r="K181" s="33" t="s">
        <v>66</v>
      </c>
      <c r="L181" s="33" t="s">
        <v>66</v>
      </c>
      <c r="M181" s="33" t="s">
        <v>66</v>
      </c>
      <c r="N181" s="30" t="s">
        <v>79</v>
      </c>
      <c r="O181" s="30">
        <v>2019</v>
      </c>
      <c r="P181" s="26">
        <v>37739.24</v>
      </c>
      <c r="Q181" s="26">
        <v>32078.35</v>
      </c>
      <c r="R181" s="26">
        <v>0</v>
      </c>
      <c r="S181" s="23">
        <f t="shared" si="39"/>
        <v>5660.8899999999994</v>
      </c>
    </row>
    <row r="182" spans="2:26" ht="145.5" customHeight="1" x14ac:dyDescent="0.35">
      <c r="B182" s="29" t="s">
        <v>599</v>
      </c>
      <c r="C182" s="29" t="s">
        <v>600</v>
      </c>
      <c r="D182" s="26" t="s">
        <v>601</v>
      </c>
      <c r="E182" s="26" t="s">
        <v>144</v>
      </c>
      <c r="F182" s="26" t="s">
        <v>589</v>
      </c>
      <c r="G182" s="26" t="s">
        <v>543</v>
      </c>
      <c r="H182" s="26" t="s">
        <v>590</v>
      </c>
      <c r="I182" s="29" t="s">
        <v>64</v>
      </c>
      <c r="J182" s="29" t="s">
        <v>65</v>
      </c>
      <c r="K182" s="33" t="s">
        <v>66</v>
      </c>
      <c r="L182" s="33" t="s">
        <v>66</v>
      </c>
      <c r="M182" s="33" t="s">
        <v>66</v>
      </c>
      <c r="N182" s="30" t="s">
        <v>69</v>
      </c>
      <c r="O182" s="30">
        <v>2020</v>
      </c>
      <c r="P182" s="26">
        <v>1029164.59</v>
      </c>
      <c r="Q182" s="26">
        <v>646650.26</v>
      </c>
      <c r="R182" s="26">
        <v>0</v>
      </c>
      <c r="S182" s="26">
        <f t="shared" si="39"/>
        <v>382514.32999999996</v>
      </c>
    </row>
    <row r="183" spans="2:26" ht="80.25" customHeight="1" x14ac:dyDescent="0.35">
      <c r="B183" s="21" t="s">
        <v>602</v>
      </c>
      <c r="C183" s="21"/>
      <c r="D183" s="21" t="s">
        <v>603</v>
      </c>
      <c r="E183" s="21"/>
      <c r="F183" s="21"/>
      <c r="G183" s="21"/>
      <c r="H183" s="21"/>
      <c r="I183" s="21"/>
      <c r="J183" s="21"/>
      <c r="K183" s="21"/>
      <c r="L183" s="21"/>
      <c r="M183" s="21"/>
      <c r="N183" s="21"/>
      <c r="O183" s="21"/>
      <c r="P183" s="255">
        <f>SUM(P184:P189)</f>
        <v>2565013.8299999996</v>
      </c>
      <c r="Q183" s="255">
        <f>SUM(Q184:Q189)</f>
        <v>2180206.1800000002</v>
      </c>
      <c r="R183" s="255">
        <f t="shared" ref="R183:S183" si="40">SUM(R184:R189)</f>
        <v>0</v>
      </c>
      <c r="S183" s="255">
        <f t="shared" si="40"/>
        <v>384807.64999999997</v>
      </c>
    </row>
    <row r="184" spans="2:26" ht="77.25" customHeight="1" x14ac:dyDescent="0.35">
      <c r="B184" s="29" t="s">
        <v>604</v>
      </c>
      <c r="C184" s="29" t="s">
        <v>605</v>
      </c>
      <c r="D184" s="23" t="s">
        <v>606</v>
      </c>
      <c r="E184" s="23" t="s">
        <v>137</v>
      </c>
      <c r="F184" s="23" t="s">
        <v>589</v>
      </c>
      <c r="G184" s="23" t="s">
        <v>138</v>
      </c>
      <c r="H184" s="23" t="s">
        <v>607</v>
      </c>
      <c r="I184" s="29" t="s">
        <v>64</v>
      </c>
      <c r="J184" s="29" t="s">
        <v>65</v>
      </c>
      <c r="K184" s="33" t="s">
        <v>66</v>
      </c>
      <c r="L184" s="33" t="s">
        <v>66</v>
      </c>
      <c r="M184" s="33" t="s">
        <v>66</v>
      </c>
      <c r="N184" s="30" t="s">
        <v>163</v>
      </c>
      <c r="O184" s="30">
        <v>2020</v>
      </c>
      <c r="P184" s="26">
        <v>431079.82</v>
      </c>
      <c r="Q184" s="26">
        <v>366417.84</v>
      </c>
      <c r="R184" s="26">
        <v>0</v>
      </c>
      <c r="S184" s="23">
        <f t="shared" ref="S184:S189" si="41">P184-Q184-R184</f>
        <v>64661.979999999981</v>
      </c>
    </row>
    <row r="185" spans="2:26" ht="72.75" customHeight="1" x14ac:dyDescent="0.35">
      <c r="B185" s="29" t="s">
        <v>608</v>
      </c>
      <c r="C185" s="29" t="s">
        <v>609</v>
      </c>
      <c r="D185" s="26" t="s">
        <v>610</v>
      </c>
      <c r="E185" s="26" t="s">
        <v>144</v>
      </c>
      <c r="F185" s="26" t="s">
        <v>589</v>
      </c>
      <c r="G185" s="26" t="s">
        <v>207</v>
      </c>
      <c r="H185" s="26" t="s">
        <v>607</v>
      </c>
      <c r="I185" s="29" t="s">
        <v>64</v>
      </c>
      <c r="J185" s="29" t="s">
        <v>65</v>
      </c>
      <c r="K185" s="33" t="s">
        <v>66</v>
      </c>
      <c r="L185" s="33" t="s">
        <v>66</v>
      </c>
      <c r="M185" s="33" t="s">
        <v>66</v>
      </c>
      <c r="N185" s="30" t="s">
        <v>163</v>
      </c>
      <c r="O185" s="30">
        <v>2020</v>
      </c>
      <c r="P185" s="26">
        <v>368240.29</v>
      </c>
      <c r="Q185" s="26">
        <v>313004.24</v>
      </c>
      <c r="R185" s="26">
        <v>0</v>
      </c>
      <c r="S185" s="23">
        <f>P185-Q185-R185</f>
        <v>55236.049999999988</v>
      </c>
      <c r="Y185" s="27"/>
      <c r="Z185" s="27"/>
    </row>
    <row r="186" spans="2:26" ht="66" customHeight="1" x14ac:dyDescent="0.35">
      <c r="B186" s="29" t="s">
        <v>611</v>
      </c>
      <c r="C186" s="29" t="s">
        <v>612</v>
      </c>
      <c r="D186" s="23" t="s">
        <v>613</v>
      </c>
      <c r="E186" s="23" t="s">
        <v>60</v>
      </c>
      <c r="F186" s="23" t="s">
        <v>589</v>
      </c>
      <c r="G186" s="23" t="s">
        <v>73</v>
      </c>
      <c r="H186" s="23" t="s">
        <v>607</v>
      </c>
      <c r="I186" s="29" t="s">
        <v>64</v>
      </c>
      <c r="J186" s="33" t="s">
        <v>66</v>
      </c>
      <c r="K186" s="33" t="s">
        <v>66</v>
      </c>
      <c r="L186" s="33" t="s">
        <v>66</v>
      </c>
      <c r="M186" s="33" t="s">
        <v>66</v>
      </c>
      <c r="N186" s="30" t="s">
        <v>163</v>
      </c>
      <c r="O186" s="30">
        <v>2019</v>
      </c>
      <c r="P186" s="26">
        <v>301122.82</v>
      </c>
      <c r="Q186" s="26">
        <v>255954.39</v>
      </c>
      <c r="R186" s="26">
        <v>0</v>
      </c>
      <c r="S186" s="23">
        <f t="shared" si="41"/>
        <v>45168.429999999993</v>
      </c>
    </row>
    <row r="187" spans="2:26" ht="130.5" customHeight="1" x14ac:dyDescent="0.35">
      <c r="B187" s="29" t="s">
        <v>614</v>
      </c>
      <c r="C187" s="29" t="s">
        <v>615</v>
      </c>
      <c r="D187" s="23" t="s">
        <v>616</v>
      </c>
      <c r="E187" s="23" t="s">
        <v>92</v>
      </c>
      <c r="F187" s="23" t="s">
        <v>589</v>
      </c>
      <c r="G187" s="23" t="s">
        <v>93</v>
      </c>
      <c r="H187" s="23" t="s">
        <v>607</v>
      </c>
      <c r="I187" s="29" t="s">
        <v>64</v>
      </c>
      <c r="J187" s="33" t="s">
        <v>66</v>
      </c>
      <c r="K187" s="33" t="s">
        <v>66</v>
      </c>
      <c r="L187" s="33" t="s">
        <v>66</v>
      </c>
      <c r="M187" s="33" t="s">
        <v>66</v>
      </c>
      <c r="N187" s="30" t="s">
        <v>163</v>
      </c>
      <c r="O187" s="30">
        <v>2021</v>
      </c>
      <c r="P187" s="26">
        <f>Q187+R187+S187</f>
        <v>606083.22</v>
      </c>
      <c r="Q187" s="49">
        <v>515116</v>
      </c>
      <c r="R187" s="26">
        <v>0</v>
      </c>
      <c r="S187" s="23">
        <v>90967.22</v>
      </c>
    </row>
    <row r="188" spans="2:26" ht="127.5" customHeight="1" x14ac:dyDescent="0.35">
      <c r="B188" s="29" t="s">
        <v>617</v>
      </c>
      <c r="C188" s="29" t="s">
        <v>618</v>
      </c>
      <c r="D188" s="23" t="s">
        <v>619</v>
      </c>
      <c r="E188" s="23" t="s">
        <v>185</v>
      </c>
      <c r="F188" s="23" t="s">
        <v>589</v>
      </c>
      <c r="G188" s="23" t="s">
        <v>186</v>
      </c>
      <c r="H188" s="23" t="s">
        <v>607</v>
      </c>
      <c r="I188" s="29" t="s">
        <v>64</v>
      </c>
      <c r="J188" s="33" t="s">
        <v>66</v>
      </c>
      <c r="K188" s="33" t="s">
        <v>66</v>
      </c>
      <c r="L188" s="33" t="s">
        <v>66</v>
      </c>
      <c r="M188" s="33" t="s">
        <v>66</v>
      </c>
      <c r="N188" s="30" t="s">
        <v>163</v>
      </c>
      <c r="O188" s="30">
        <v>2020</v>
      </c>
      <c r="P188" s="26">
        <f>Q188+R188+S188</f>
        <v>362086.83999999997</v>
      </c>
      <c r="Q188" s="47">
        <v>307773</v>
      </c>
      <c r="R188" s="26">
        <v>0</v>
      </c>
      <c r="S188" s="23">
        <v>54313.84</v>
      </c>
    </row>
    <row r="189" spans="2:26" ht="105.75" customHeight="1" x14ac:dyDescent="0.35">
      <c r="B189" s="29" t="s">
        <v>620</v>
      </c>
      <c r="C189" s="29" t="s">
        <v>621</v>
      </c>
      <c r="D189" s="26" t="s">
        <v>622</v>
      </c>
      <c r="E189" s="26" t="s">
        <v>151</v>
      </c>
      <c r="F189" s="26" t="s">
        <v>589</v>
      </c>
      <c r="G189" s="26" t="s">
        <v>152</v>
      </c>
      <c r="H189" s="26" t="s">
        <v>607</v>
      </c>
      <c r="I189" s="29" t="s">
        <v>64</v>
      </c>
      <c r="J189" s="33" t="s">
        <v>66</v>
      </c>
      <c r="K189" s="33" t="s">
        <v>66</v>
      </c>
      <c r="L189" s="33" t="s">
        <v>66</v>
      </c>
      <c r="M189" s="33" t="s">
        <v>66</v>
      </c>
      <c r="N189" s="30" t="s">
        <v>140</v>
      </c>
      <c r="O189" s="30">
        <v>2019</v>
      </c>
      <c r="P189" s="26">
        <v>496400.84</v>
      </c>
      <c r="Q189" s="26">
        <v>421940.71</v>
      </c>
      <c r="R189" s="26">
        <v>0</v>
      </c>
      <c r="S189" s="26">
        <f t="shared" si="41"/>
        <v>74460.13</v>
      </c>
    </row>
    <row r="190" spans="2:26" ht="219" customHeight="1" x14ac:dyDescent="0.35">
      <c r="B190" s="20" t="s">
        <v>623</v>
      </c>
      <c r="C190" s="20"/>
      <c r="D190" s="20" t="s">
        <v>624</v>
      </c>
      <c r="E190" s="20"/>
      <c r="F190" s="20"/>
      <c r="G190" s="20"/>
      <c r="H190" s="20"/>
      <c r="I190" s="20"/>
      <c r="J190" s="20"/>
      <c r="K190" s="20"/>
      <c r="L190" s="20"/>
      <c r="M190" s="20"/>
      <c r="N190" s="20"/>
      <c r="O190" s="20"/>
      <c r="P190" s="42"/>
      <c r="Q190" s="42"/>
      <c r="R190" s="42"/>
      <c r="S190" s="42"/>
    </row>
    <row r="191" spans="2:26" ht="72.75" customHeight="1" x14ac:dyDescent="0.35">
      <c r="B191" s="21" t="s">
        <v>625</v>
      </c>
      <c r="C191" s="21"/>
      <c r="D191" s="21" t="s">
        <v>626</v>
      </c>
      <c r="E191" s="21"/>
      <c r="F191" s="21"/>
      <c r="G191" s="21"/>
      <c r="H191" s="21"/>
      <c r="I191" s="21"/>
      <c r="J191" s="21"/>
      <c r="K191" s="21"/>
      <c r="L191" s="21"/>
      <c r="M191" s="21"/>
      <c r="N191" s="21"/>
      <c r="O191" s="21"/>
      <c r="P191" s="255">
        <f>SUM(P192:P197)</f>
        <v>5743640.04</v>
      </c>
      <c r="Q191" s="255">
        <f>SUM(Q192:Q197)</f>
        <v>4760141.0600000005</v>
      </c>
      <c r="R191" s="255">
        <f>SUM(R192:R197)</f>
        <v>600000</v>
      </c>
      <c r="S191" s="255">
        <f>SUM(S192:S197)</f>
        <v>383498.98000000016</v>
      </c>
    </row>
    <row r="192" spans="2:26" ht="119.25" customHeight="1" x14ac:dyDescent="0.35">
      <c r="B192" s="29" t="s">
        <v>627</v>
      </c>
      <c r="C192" s="29" t="s">
        <v>628</v>
      </c>
      <c r="D192" s="26" t="s">
        <v>629</v>
      </c>
      <c r="E192" s="26" t="s">
        <v>137</v>
      </c>
      <c r="F192" s="26" t="s">
        <v>269</v>
      </c>
      <c r="G192" s="26" t="s">
        <v>138</v>
      </c>
      <c r="H192" s="26" t="s">
        <v>630</v>
      </c>
      <c r="I192" s="29" t="s">
        <v>64</v>
      </c>
      <c r="J192" s="29" t="s">
        <v>65</v>
      </c>
      <c r="K192" s="33" t="s">
        <v>66</v>
      </c>
      <c r="L192" s="33" t="s">
        <v>66</v>
      </c>
      <c r="M192" s="33" t="s">
        <v>66</v>
      </c>
      <c r="N192" s="30" t="s">
        <v>141</v>
      </c>
      <c r="O192" s="30">
        <v>2018</v>
      </c>
      <c r="P192" s="26">
        <v>70588</v>
      </c>
      <c r="Q192" s="47">
        <v>59999.8</v>
      </c>
      <c r="R192" s="26">
        <v>0</v>
      </c>
      <c r="S192" s="23">
        <f t="shared" ref="S192:S196" si="42">P192-Q192-R192</f>
        <v>10588.199999999997</v>
      </c>
    </row>
    <row r="193" spans="2:30" ht="80.25" customHeight="1" x14ac:dyDescent="0.35">
      <c r="B193" s="29" t="s">
        <v>631</v>
      </c>
      <c r="C193" s="29" t="s">
        <v>632</v>
      </c>
      <c r="D193" s="23" t="s">
        <v>633</v>
      </c>
      <c r="E193" s="23" t="s">
        <v>634</v>
      </c>
      <c r="F193" s="23" t="s">
        <v>269</v>
      </c>
      <c r="G193" s="23" t="s">
        <v>186</v>
      </c>
      <c r="H193" s="23" t="s">
        <v>630</v>
      </c>
      <c r="I193" s="29" t="s">
        <v>64</v>
      </c>
      <c r="J193" s="29" t="s">
        <v>65</v>
      </c>
      <c r="K193" s="33" t="s">
        <v>66</v>
      </c>
      <c r="L193" s="33" t="s">
        <v>66</v>
      </c>
      <c r="M193" s="33" t="s">
        <v>66</v>
      </c>
      <c r="N193" s="30" t="s">
        <v>67</v>
      </c>
      <c r="O193" s="30">
        <v>2020</v>
      </c>
      <c r="P193" s="26">
        <v>589242.18000000005</v>
      </c>
      <c r="Q193" s="26">
        <v>420000</v>
      </c>
      <c r="R193" s="26">
        <v>0</v>
      </c>
      <c r="S193" s="23">
        <f t="shared" si="42"/>
        <v>169242.18000000005</v>
      </c>
    </row>
    <row r="194" spans="2:30" ht="98.25" customHeight="1" x14ac:dyDescent="0.35">
      <c r="B194" s="29" t="s">
        <v>635</v>
      </c>
      <c r="C194" s="29" t="s">
        <v>636</v>
      </c>
      <c r="D194" s="26" t="s">
        <v>637</v>
      </c>
      <c r="E194" s="26" t="s">
        <v>92</v>
      </c>
      <c r="F194" s="26" t="s">
        <v>269</v>
      </c>
      <c r="G194" s="26" t="s">
        <v>93</v>
      </c>
      <c r="H194" s="26" t="s">
        <v>630</v>
      </c>
      <c r="I194" s="29" t="s">
        <v>64</v>
      </c>
      <c r="J194" s="29" t="s">
        <v>65</v>
      </c>
      <c r="K194" s="33" t="s">
        <v>66</v>
      </c>
      <c r="L194" s="33" t="s">
        <v>66</v>
      </c>
      <c r="M194" s="33" t="s">
        <v>66</v>
      </c>
      <c r="N194" s="30" t="s">
        <v>141</v>
      </c>
      <c r="O194" s="30">
        <v>2018</v>
      </c>
      <c r="P194" s="26">
        <v>256026.88</v>
      </c>
      <c r="Q194" s="26">
        <v>217622.84</v>
      </c>
      <c r="R194" s="26">
        <v>0</v>
      </c>
      <c r="S194" s="23">
        <f t="shared" si="42"/>
        <v>38404.040000000008</v>
      </c>
    </row>
    <row r="195" spans="2:30" ht="90" customHeight="1" x14ac:dyDescent="0.35">
      <c r="B195" s="29" t="s">
        <v>638</v>
      </c>
      <c r="C195" s="29" t="s">
        <v>639</v>
      </c>
      <c r="D195" s="26" t="s">
        <v>640</v>
      </c>
      <c r="E195" s="26" t="s">
        <v>641</v>
      </c>
      <c r="F195" s="26" t="s">
        <v>269</v>
      </c>
      <c r="G195" s="26" t="s">
        <v>207</v>
      </c>
      <c r="H195" s="26" t="s">
        <v>630</v>
      </c>
      <c r="I195" s="29" t="s">
        <v>64</v>
      </c>
      <c r="J195" s="29" t="s">
        <v>65</v>
      </c>
      <c r="K195" s="33" t="s">
        <v>66</v>
      </c>
      <c r="L195" s="33" t="s">
        <v>66</v>
      </c>
      <c r="M195" s="33" t="s">
        <v>66</v>
      </c>
      <c r="N195" s="30" t="s">
        <v>108</v>
      </c>
      <c r="O195" s="30">
        <v>2019</v>
      </c>
      <c r="P195" s="26">
        <v>797588.28</v>
      </c>
      <c r="Q195" s="26">
        <v>636853.66999999993</v>
      </c>
      <c r="R195" s="26">
        <v>0</v>
      </c>
      <c r="S195" s="23">
        <f t="shared" si="42"/>
        <v>160734.6100000001</v>
      </c>
    </row>
    <row r="196" spans="2:30" ht="88.5" customHeight="1" x14ac:dyDescent="0.35">
      <c r="B196" s="29" t="s">
        <v>642</v>
      </c>
      <c r="C196" s="29" t="s">
        <v>643</v>
      </c>
      <c r="D196" s="26" t="s">
        <v>644</v>
      </c>
      <c r="E196" s="26" t="s">
        <v>645</v>
      </c>
      <c r="F196" s="26" t="s">
        <v>269</v>
      </c>
      <c r="G196" s="26" t="s">
        <v>646</v>
      </c>
      <c r="H196" s="26" t="s">
        <v>630</v>
      </c>
      <c r="I196" s="29" t="s">
        <v>64</v>
      </c>
      <c r="J196" s="29" t="s">
        <v>65</v>
      </c>
      <c r="K196" s="33" t="s">
        <v>66</v>
      </c>
      <c r="L196" s="33" t="s">
        <v>66</v>
      </c>
      <c r="M196" s="33" t="s">
        <v>66</v>
      </c>
      <c r="N196" s="30" t="s">
        <v>109</v>
      </c>
      <c r="O196" s="30">
        <v>2020</v>
      </c>
      <c r="P196" s="26">
        <v>4000000</v>
      </c>
      <c r="Q196" s="26">
        <v>3400000</v>
      </c>
      <c r="R196" s="26">
        <v>600000</v>
      </c>
      <c r="S196" s="23">
        <f t="shared" si="42"/>
        <v>0</v>
      </c>
    </row>
    <row r="197" spans="2:30" ht="90.75" customHeight="1" x14ac:dyDescent="0.35">
      <c r="B197" s="29" t="s">
        <v>647</v>
      </c>
      <c r="C197" s="29" t="s">
        <v>648</v>
      </c>
      <c r="D197" s="26" t="s">
        <v>649</v>
      </c>
      <c r="E197" s="26" t="s">
        <v>650</v>
      </c>
      <c r="F197" s="23" t="s">
        <v>269</v>
      </c>
      <c r="G197" s="23" t="s">
        <v>152</v>
      </c>
      <c r="H197" s="23" t="s">
        <v>651</v>
      </c>
      <c r="I197" s="29" t="s">
        <v>64</v>
      </c>
      <c r="J197" s="29" t="s">
        <v>65</v>
      </c>
      <c r="K197" s="33" t="s">
        <v>66</v>
      </c>
      <c r="L197" s="33" t="s">
        <v>66</v>
      </c>
      <c r="M197" s="33" t="s">
        <v>66</v>
      </c>
      <c r="N197" s="30" t="s">
        <v>229</v>
      </c>
      <c r="O197" s="30">
        <v>2020</v>
      </c>
      <c r="P197" s="26">
        <v>30194.7</v>
      </c>
      <c r="Q197" s="26">
        <v>25664.75</v>
      </c>
      <c r="R197" s="26">
        <v>0</v>
      </c>
      <c r="S197" s="26">
        <v>4529.95</v>
      </c>
    </row>
    <row r="198" spans="2:30" ht="102" customHeight="1" x14ac:dyDescent="0.35">
      <c r="B198" s="20" t="s">
        <v>652</v>
      </c>
      <c r="C198" s="20"/>
      <c r="D198" s="20" t="s">
        <v>653</v>
      </c>
      <c r="E198" s="20"/>
      <c r="F198" s="20"/>
      <c r="G198" s="20"/>
      <c r="H198" s="20"/>
      <c r="I198" s="20"/>
      <c r="J198" s="20"/>
      <c r="K198" s="20"/>
      <c r="L198" s="20"/>
      <c r="M198" s="20"/>
      <c r="N198" s="20"/>
      <c r="O198" s="20"/>
      <c r="P198" s="42"/>
      <c r="Q198" s="42"/>
      <c r="R198" s="42"/>
      <c r="S198" s="42"/>
    </row>
    <row r="199" spans="2:30" ht="89.25" customHeight="1" x14ac:dyDescent="0.35">
      <c r="B199" s="21" t="s">
        <v>654</v>
      </c>
      <c r="C199" s="21"/>
      <c r="D199" s="21" t="s">
        <v>655</v>
      </c>
      <c r="E199" s="21"/>
      <c r="F199" s="21"/>
      <c r="G199" s="21"/>
      <c r="H199" s="21"/>
      <c r="I199" s="21"/>
      <c r="J199" s="21"/>
      <c r="K199" s="21"/>
      <c r="L199" s="21"/>
      <c r="M199" s="21"/>
      <c r="N199" s="21"/>
      <c r="O199" s="21"/>
      <c r="P199" s="255">
        <f>SUM(P200:P206)</f>
        <v>1120071.6199999999</v>
      </c>
      <c r="Q199" s="255">
        <f>SUM(Q200:Q206)</f>
        <v>951990.68</v>
      </c>
      <c r="R199" s="255">
        <f>SUM(R200:R206)</f>
        <v>0</v>
      </c>
      <c r="S199" s="255">
        <f>SUM(S200:S206)</f>
        <v>168080.94</v>
      </c>
    </row>
    <row r="200" spans="2:30" ht="99" customHeight="1" x14ac:dyDescent="0.35">
      <c r="B200" s="29" t="s">
        <v>656</v>
      </c>
      <c r="C200" s="29" t="s">
        <v>657</v>
      </c>
      <c r="D200" s="23" t="s">
        <v>658</v>
      </c>
      <c r="E200" s="23" t="s">
        <v>144</v>
      </c>
      <c r="F200" s="23" t="s">
        <v>61</v>
      </c>
      <c r="G200" s="23" t="s">
        <v>659</v>
      </c>
      <c r="H200" s="23" t="s">
        <v>660</v>
      </c>
      <c r="I200" s="29" t="s">
        <v>64</v>
      </c>
      <c r="J200" s="33" t="s">
        <v>66</v>
      </c>
      <c r="K200" s="33" t="s">
        <v>66</v>
      </c>
      <c r="L200" s="33" t="s">
        <v>66</v>
      </c>
      <c r="M200" s="33" t="s">
        <v>66</v>
      </c>
      <c r="N200" s="30" t="s">
        <v>441</v>
      </c>
      <c r="O200" s="30">
        <v>2021</v>
      </c>
      <c r="P200" s="26">
        <v>188236</v>
      </c>
      <c r="Q200" s="26">
        <v>160000</v>
      </c>
      <c r="R200" s="26">
        <v>0</v>
      </c>
      <c r="S200" s="23">
        <f t="shared" ref="S200:S205" si="43">P200-Q200-R200</f>
        <v>28236</v>
      </c>
    </row>
    <row r="201" spans="2:30" ht="100.5" customHeight="1" x14ac:dyDescent="0.35">
      <c r="B201" s="29" t="s">
        <v>661</v>
      </c>
      <c r="C201" s="29" t="s">
        <v>662</v>
      </c>
      <c r="D201" s="23" t="s">
        <v>663</v>
      </c>
      <c r="E201" s="23" t="s">
        <v>92</v>
      </c>
      <c r="F201" s="23" t="s">
        <v>61</v>
      </c>
      <c r="G201" s="23" t="s">
        <v>93</v>
      </c>
      <c r="H201" s="23" t="s">
        <v>660</v>
      </c>
      <c r="I201" s="29" t="s">
        <v>64</v>
      </c>
      <c r="J201" s="33" t="s">
        <v>66</v>
      </c>
      <c r="K201" s="33" t="s">
        <v>66</v>
      </c>
      <c r="L201" s="33" t="s">
        <v>66</v>
      </c>
      <c r="M201" s="33" t="s">
        <v>66</v>
      </c>
      <c r="N201" s="30" t="s">
        <v>229</v>
      </c>
      <c r="O201" s="30">
        <v>2020</v>
      </c>
      <c r="P201" s="26">
        <v>186665</v>
      </c>
      <c r="Q201" s="26">
        <v>158665</v>
      </c>
      <c r="R201" s="26">
        <v>0</v>
      </c>
      <c r="S201" s="23">
        <f t="shared" si="43"/>
        <v>28000</v>
      </c>
    </row>
    <row r="202" spans="2:30" ht="91" x14ac:dyDescent="0.35">
      <c r="B202" s="29" t="s">
        <v>664</v>
      </c>
      <c r="C202" s="29" t="s">
        <v>665</v>
      </c>
      <c r="D202" s="26" t="s">
        <v>666</v>
      </c>
      <c r="E202" s="26" t="s">
        <v>185</v>
      </c>
      <c r="F202" s="23" t="s">
        <v>61</v>
      </c>
      <c r="G202" s="23" t="s">
        <v>186</v>
      </c>
      <c r="H202" s="23" t="s">
        <v>660</v>
      </c>
      <c r="I202" s="29" t="s">
        <v>64</v>
      </c>
      <c r="J202" s="33" t="s">
        <v>66</v>
      </c>
      <c r="K202" s="33" t="s">
        <v>66</v>
      </c>
      <c r="L202" s="33" t="s">
        <v>66</v>
      </c>
      <c r="M202" s="33" t="s">
        <v>66</v>
      </c>
      <c r="N202" s="30" t="s">
        <v>441</v>
      </c>
      <c r="O202" s="30">
        <v>2020</v>
      </c>
      <c r="P202" s="26">
        <v>145997.07</v>
      </c>
      <c r="Q202" s="26">
        <v>124097.51</v>
      </c>
      <c r="R202" s="26">
        <v>0</v>
      </c>
      <c r="S202" s="23">
        <f>P202-Q202</f>
        <v>21899.560000000012</v>
      </c>
      <c r="AD202" s="37"/>
    </row>
    <row r="203" spans="2:30" ht="104" x14ac:dyDescent="0.35">
      <c r="B203" s="29" t="s">
        <v>667</v>
      </c>
      <c r="C203" s="29" t="s">
        <v>668</v>
      </c>
      <c r="D203" s="26" t="s">
        <v>669</v>
      </c>
      <c r="E203" s="26" t="s">
        <v>670</v>
      </c>
      <c r="F203" s="23" t="s">
        <v>61</v>
      </c>
      <c r="G203" s="23" t="s">
        <v>152</v>
      </c>
      <c r="H203" s="23" t="s">
        <v>671</v>
      </c>
      <c r="I203" s="29" t="s">
        <v>64</v>
      </c>
      <c r="J203" s="33" t="s">
        <v>66</v>
      </c>
      <c r="K203" s="33" t="s">
        <v>66</v>
      </c>
      <c r="L203" s="33" t="s">
        <v>66</v>
      </c>
      <c r="M203" s="33" t="s">
        <v>66</v>
      </c>
      <c r="N203" s="30" t="s">
        <v>68</v>
      </c>
      <c r="O203" s="30">
        <v>2019</v>
      </c>
      <c r="P203" s="26">
        <v>110338.66</v>
      </c>
      <c r="Q203" s="26">
        <v>93718.52</v>
      </c>
      <c r="R203" s="26">
        <v>0</v>
      </c>
      <c r="S203" s="23">
        <f t="shared" si="43"/>
        <v>16620.14</v>
      </c>
    </row>
    <row r="204" spans="2:30" ht="91" x14ac:dyDescent="0.35">
      <c r="B204" s="29" t="s">
        <v>672</v>
      </c>
      <c r="C204" s="29" t="s">
        <v>673</v>
      </c>
      <c r="D204" s="23" t="s">
        <v>674</v>
      </c>
      <c r="E204" s="23" t="s">
        <v>60</v>
      </c>
      <c r="F204" s="23" t="s">
        <v>61</v>
      </c>
      <c r="G204" s="23" t="s">
        <v>675</v>
      </c>
      <c r="H204" s="23" t="s">
        <v>671</v>
      </c>
      <c r="I204" s="29" t="s">
        <v>64</v>
      </c>
      <c r="J204" s="33" t="s">
        <v>66</v>
      </c>
      <c r="K204" s="33" t="s">
        <v>66</v>
      </c>
      <c r="L204" s="33" t="s">
        <v>66</v>
      </c>
      <c r="M204" s="33" t="s">
        <v>66</v>
      </c>
      <c r="N204" s="30" t="s">
        <v>69</v>
      </c>
      <c r="O204" s="30">
        <v>2020</v>
      </c>
      <c r="P204" s="26">
        <v>176470.59</v>
      </c>
      <c r="Q204" s="26">
        <v>150000</v>
      </c>
      <c r="R204" s="26">
        <v>0</v>
      </c>
      <c r="S204" s="23">
        <f t="shared" si="43"/>
        <v>26470.589999999997</v>
      </c>
    </row>
    <row r="205" spans="2:30" s="27" customFormat="1" ht="91" x14ac:dyDescent="0.35">
      <c r="B205" s="29" t="s">
        <v>676</v>
      </c>
      <c r="C205" s="29" t="s">
        <v>677</v>
      </c>
      <c r="D205" s="26" t="s">
        <v>678</v>
      </c>
      <c r="E205" s="26" t="s">
        <v>137</v>
      </c>
      <c r="F205" s="26" t="s">
        <v>61</v>
      </c>
      <c r="G205" s="26" t="s">
        <v>161</v>
      </c>
      <c r="H205" s="26" t="s">
        <v>671</v>
      </c>
      <c r="I205" s="29" t="s">
        <v>64</v>
      </c>
      <c r="J205" s="33" t="s">
        <v>66</v>
      </c>
      <c r="K205" s="33" t="s">
        <v>66</v>
      </c>
      <c r="L205" s="33" t="s">
        <v>66</v>
      </c>
      <c r="M205" s="33" t="s">
        <v>66</v>
      </c>
      <c r="N205" s="30" t="s">
        <v>414</v>
      </c>
      <c r="O205" s="30">
        <v>2021</v>
      </c>
      <c r="P205" s="26">
        <v>157956.47</v>
      </c>
      <c r="Q205" s="26">
        <v>134262.99</v>
      </c>
      <c r="R205" s="26">
        <v>0</v>
      </c>
      <c r="S205" s="23">
        <f t="shared" si="43"/>
        <v>23693.48000000001</v>
      </c>
      <c r="T205" s="6"/>
      <c r="U205" s="6"/>
      <c r="V205" s="6"/>
      <c r="W205" s="6"/>
      <c r="X205" s="6"/>
    </row>
    <row r="206" spans="2:30" ht="91" x14ac:dyDescent="0.35">
      <c r="B206" s="29" t="s">
        <v>1162</v>
      </c>
      <c r="C206" s="29" t="s">
        <v>1163</v>
      </c>
      <c r="D206" s="26" t="s">
        <v>1164</v>
      </c>
      <c r="E206" s="26" t="s">
        <v>151</v>
      </c>
      <c r="F206" s="26" t="s">
        <v>61</v>
      </c>
      <c r="G206" s="23" t="s">
        <v>152</v>
      </c>
      <c r="H206" s="23" t="s">
        <v>671</v>
      </c>
      <c r="I206" s="29" t="s">
        <v>64</v>
      </c>
      <c r="J206" s="33" t="s">
        <v>66</v>
      </c>
      <c r="K206" s="33" t="s">
        <v>66</v>
      </c>
      <c r="L206" s="33" t="s">
        <v>66</v>
      </c>
      <c r="M206" s="33" t="s">
        <v>66</v>
      </c>
      <c r="N206" s="30" t="s">
        <v>215</v>
      </c>
      <c r="O206" s="30">
        <v>2022</v>
      </c>
      <c r="P206" s="26">
        <f>Q206+S206</f>
        <v>154407.83000000002</v>
      </c>
      <c r="Q206" s="26">
        <v>131246.66</v>
      </c>
      <c r="R206" s="26">
        <v>0</v>
      </c>
      <c r="S206" s="23">
        <v>23161.17</v>
      </c>
    </row>
    <row r="207" spans="2:30" s="278" customFormat="1" x14ac:dyDescent="0.35">
      <c r="B207" s="80"/>
      <c r="P207" s="318"/>
      <c r="Q207" s="318"/>
      <c r="R207" s="318"/>
      <c r="S207" s="318"/>
    </row>
    <row r="208" spans="2:30" ht="14.25" customHeight="1" x14ac:dyDescent="0.35"/>
  </sheetData>
  <autoFilter ref="B7:S66" xr:uid="{00000000-0009-0000-0000-000000000000}"/>
  <mergeCells count="3">
    <mergeCell ref="N6:O6"/>
    <mergeCell ref="B6:M6"/>
    <mergeCell ref="P6:S6"/>
  </mergeCells>
  <pageMargins left="0.23622047244094491" right="0.23622047244094491" top="0.74803149606299213" bottom="0.74803149606299213" header="0.31496062992125984" footer="0.31496062992125984"/>
  <pageSetup paperSize="8" scale="8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G214"/>
  <sheetViews>
    <sheetView zoomScaleNormal="100" workbookViewId="0">
      <pane ySplit="8" topLeftCell="A159" activePane="bottomLeft" state="frozen"/>
      <selection pane="bottomLeft" activeCell="E223" sqref="E223"/>
    </sheetView>
  </sheetViews>
  <sheetFormatPr defaultColWidth="9.1796875" defaultRowHeight="14.5" x14ac:dyDescent="0.35"/>
  <cols>
    <col min="1" max="1" width="4.453125" style="6" customWidth="1"/>
    <col min="2" max="2" width="7.54296875" style="6" customWidth="1"/>
    <col min="3" max="3" width="9.1796875" style="6"/>
    <col min="4" max="4" width="14" style="6" customWidth="1"/>
    <col min="5" max="5" width="10.1796875" style="6" customWidth="1"/>
    <col min="6" max="6" width="11.81640625" style="6" customWidth="1"/>
    <col min="7" max="7" width="12" style="6" customWidth="1"/>
    <col min="8" max="8" width="9.1796875" style="6"/>
    <col min="9" max="9" width="11.54296875" style="6" customWidth="1"/>
    <col min="10" max="10" width="12.81640625" style="6" customWidth="1"/>
    <col min="11" max="11" width="9.1796875" style="6"/>
    <col min="12" max="12" width="11.54296875" style="6" customWidth="1"/>
    <col min="13" max="13" width="12.54296875" style="6" customWidth="1"/>
    <col min="14" max="14" width="9.1796875" style="6"/>
    <col min="15" max="16" width="12.1796875" style="6" customWidth="1"/>
    <col min="17" max="17" width="9.1796875" style="6"/>
    <col min="18" max="18" width="11.453125" style="6" customWidth="1"/>
    <col min="19" max="19" width="11.54296875" style="6" customWidth="1"/>
    <col min="20" max="20" width="9.1796875" style="6"/>
    <col min="21" max="22" width="11.81640625" style="6" customWidth="1"/>
    <col min="23" max="16384" width="9.1796875" style="6"/>
  </cols>
  <sheetData>
    <row r="1" spans="2:24" ht="15.75" customHeight="1" x14ac:dyDescent="0.35">
      <c r="R1" s="7"/>
      <c r="S1" s="7"/>
      <c r="T1" s="7" t="s">
        <v>9</v>
      </c>
    </row>
    <row r="2" spans="2:24" ht="15.5" x14ac:dyDescent="0.35">
      <c r="R2" s="8"/>
      <c r="S2" s="8"/>
      <c r="T2" s="8" t="s">
        <v>1</v>
      </c>
    </row>
    <row r="3" spans="2:24" ht="15.5" x14ac:dyDescent="0.35">
      <c r="R3" s="8"/>
      <c r="S3" s="8"/>
      <c r="T3" s="8" t="s">
        <v>2</v>
      </c>
    </row>
    <row r="4" spans="2:24" ht="15.5" x14ac:dyDescent="0.35">
      <c r="R4" s="8"/>
      <c r="S4" s="8"/>
      <c r="T4" s="8"/>
    </row>
    <row r="5" spans="2:24" ht="15.5" x14ac:dyDescent="0.35">
      <c r="B5" s="5" t="s">
        <v>34</v>
      </c>
      <c r="K5" s="8"/>
      <c r="L5" s="8"/>
      <c r="M5" s="8"/>
      <c r="O5" s="8"/>
      <c r="P5" s="8"/>
      <c r="Q5" s="8"/>
    </row>
    <row r="6" spans="2:24" ht="15.75" customHeight="1" x14ac:dyDescent="0.35">
      <c r="B6" s="5" t="s">
        <v>45</v>
      </c>
    </row>
    <row r="7" spans="2:24" ht="32.25" customHeight="1" x14ac:dyDescent="0.35">
      <c r="B7" s="394" t="s">
        <v>19</v>
      </c>
      <c r="C7" s="392" t="s">
        <v>17</v>
      </c>
      <c r="D7" s="394" t="s">
        <v>14</v>
      </c>
      <c r="E7" s="396" t="s">
        <v>15</v>
      </c>
      <c r="F7" s="397"/>
      <c r="G7" s="397"/>
      <c r="H7" s="397"/>
      <c r="I7" s="397"/>
      <c r="J7" s="397"/>
      <c r="K7" s="397"/>
      <c r="L7" s="397"/>
      <c r="M7" s="397"/>
      <c r="N7" s="397"/>
      <c r="O7" s="397"/>
      <c r="P7" s="397"/>
      <c r="Q7" s="397"/>
      <c r="R7" s="397"/>
      <c r="S7" s="397"/>
      <c r="T7" s="397"/>
      <c r="U7" s="397"/>
      <c r="V7" s="398"/>
    </row>
    <row r="8" spans="2:24" ht="36.75" customHeight="1" x14ac:dyDescent="0.35">
      <c r="B8" s="394"/>
      <c r="C8" s="393"/>
      <c r="D8" s="395"/>
      <c r="E8" s="313" t="s">
        <v>4</v>
      </c>
      <c r="F8" s="313" t="s">
        <v>20</v>
      </c>
      <c r="G8" s="313" t="s">
        <v>36</v>
      </c>
      <c r="H8" s="313" t="s">
        <v>26</v>
      </c>
      <c r="I8" s="313" t="s">
        <v>21</v>
      </c>
      <c r="J8" s="313" t="s">
        <v>37</v>
      </c>
      <c r="K8" s="313" t="s">
        <v>11</v>
      </c>
      <c r="L8" s="313" t="s">
        <v>22</v>
      </c>
      <c r="M8" s="313" t="s">
        <v>38</v>
      </c>
      <c r="N8" s="313" t="s">
        <v>12</v>
      </c>
      <c r="O8" s="313" t="s">
        <v>23</v>
      </c>
      <c r="P8" s="313" t="s">
        <v>39</v>
      </c>
      <c r="Q8" s="313" t="s">
        <v>13</v>
      </c>
      <c r="R8" s="313" t="s">
        <v>24</v>
      </c>
      <c r="S8" s="313" t="s">
        <v>40</v>
      </c>
      <c r="T8" s="313" t="s">
        <v>16</v>
      </c>
      <c r="U8" s="313" t="s">
        <v>25</v>
      </c>
      <c r="V8" s="313" t="s">
        <v>41</v>
      </c>
    </row>
    <row r="9" spans="2:24" ht="52" x14ac:dyDescent="0.35">
      <c r="B9" s="15" t="s">
        <v>0</v>
      </c>
      <c r="C9" s="15"/>
      <c r="D9" s="15" t="s">
        <v>50</v>
      </c>
      <c r="E9" s="290"/>
      <c r="F9" s="290"/>
      <c r="G9" s="290"/>
      <c r="H9" s="290"/>
      <c r="I9" s="290"/>
      <c r="J9" s="290"/>
      <c r="K9" s="290"/>
      <c r="L9" s="290"/>
      <c r="M9" s="290"/>
      <c r="N9" s="35"/>
      <c r="O9" s="35"/>
      <c r="P9" s="290"/>
      <c r="Q9" s="290"/>
      <c r="R9" s="290"/>
      <c r="S9" s="290"/>
      <c r="T9" s="290"/>
      <c r="U9" s="290"/>
      <c r="V9" s="290"/>
    </row>
    <row r="10" spans="2:24" ht="191.25" customHeight="1" x14ac:dyDescent="0.35">
      <c r="B10" s="17" t="s">
        <v>51</v>
      </c>
      <c r="C10" s="18"/>
      <c r="D10" s="17" t="s">
        <v>52</v>
      </c>
      <c r="E10" s="18"/>
      <c r="F10" s="17"/>
      <c r="G10" s="17"/>
      <c r="H10" s="18"/>
      <c r="I10" s="17"/>
      <c r="J10" s="17"/>
      <c r="K10" s="18"/>
      <c r="L10" s="17"/>
      <c r="M10" s="17"/>
      <c r="N10" s="18"/>
      <c r="O10" s="17"/>
      <c r="P10" s="17"/>
      <c r="Q10" s="18"/>
      <c r="R10" s="17"/>
      <c r="S10" s="17"/>
      <c r="T10" s="18"/>
      <c r="U10" s="17"/>
      <c r="V10" s="17"/>
    </row>
    <row r="11" spans="2:24" ht="120" customHeight="1" x14ac:dyDescent="0.35">
      <c r="B11" s="19" t="s">
        <v>53</v>
      </c>
      <c r="C11" s="20"/>
      <c r="D11" s="20" t="s">
        <v>54</v>
      </c>
      <c r="E11" s="20"/>
      <c r="F11" s="20"/>
      <c r="G11" s="19"/>
      <c r="H11" s="20"/>
      <c r="I11" s="20"/>
      <c r="J11" s="20"/>
      <c r="K11" s="19"/>
      <c r="L11" s="20"/>
      <c r="M11" s="20"/>
      <c r="N11" s="20"/>
      <c r="O11" s="19"/>
      <c r="P11" s="20"/>
      <c r="Q11" s="20"/>
      <c r="R11" s="20"/>
      <c r="S11" s="19"/>
      <c r="T11" s="20"/>
      <c r="U11" s="20"/>
      <c r="V11" s="20"/>
    </row>
    <row r="12" spans="2:24" ht="54" customHeight="1" x14ac:dyDescent="0.35">
      <c r="B12" s="21" t="s">
        <v>55</v>
      </c>
      <c r="C12" s="21"/>
      <c r="D12" s="75" t="s">
        <v>56</v>
      </c>
      <c r="E12" s="21"/>
      <c r="F12" s="21"/>
      <c r="G12" s="21"/>
      <c r="H12" s="21"/>
      <c r="I12" s="21"/>
      <c r="J12" s="21"/>
      <c r="K12" s="21"/>
      <c r="L12" s="21"/>
      <c r="M12" s="21"/>
      <c r="N12" s="21"/>
      <c r="O12" s="21"/>
      <c r="P12" s="21"/>
      <c r="Q12" s="21"/>
      <c r="R12" s="21"/>
      <c r="S12" s="21"/>
      <c r="T12" s="21"/>
      <c r="U12" s="21"/>
      <c r="V12" s="21"/>
      <c r="W12" s="314" t="s">
        <v>147</v>
      </c>
      <c r="X12" s="314"/>
    </row>
    <row r="13" spans="2:24" ht="78" x14ac:dyDescent="0.35">
      <c r="B13" s="29" t="str">
        <f>'[1]1 lentelė'!B13</f>
        <v>1.1.1.1.1</v>
      </c>
      <c r="C13" s="29" t="str">
        <f>'[1]1 lentelė'!C13</f>
        <v>R099905-342900-1101</v>
      </c>
      <c r="D13" s="29" t="str">
        <f>'[1]1 lentelė'!D13</f>
        <v>Anykščių miesto viešųjų erdvių sistemos pertvarkymas (I etapas)</v>
      </c>
      <c r="E13" s="26" t="s">
        <v>679</v>
      </c>
      <c r="F13" s="26" t="s">
        <v>680</v>
      </c>
      <c r="G13" s="26">
        <v>6826.23</v>
      </c>
      <c r="H13" s="26" t="s">
        <v>681</v>
      </c>
      <c r="I13" s="26" t="s">
        <v>682</v>
      </c>
      <c r="J13" s="26">
        <v>844.65</v>
      </c>
      <c r="K13" s="23"/>
      <c r="L13" s="23"/>
      <c r="M13" s="23"/>
      <c r="N13" s="31"/>
      <c r="O13" s="31"/>
      <c r="P13" s="23"/>
      <c r="Q13" s="48"/>
      <c r="R13" s="48"/>
      <c r="S13" s="48"/>
      <c r="T13" s="48"/>
      <c r="U13" s="48"/>
      <c r="V13" s="48"/>
      <c r="W13" s="6">
        <f>SUMIF(Q:Q,"P.B.238",S:S)</f>
        <v>0</v>
      </c>
      <c r="X13" s="32"/>
    </row>
    <row r="14" spans="2:24" ht="69.75" customHeight="1" x14ac:dyDescent="0.35">
      <c r="B14" s="29" t="str">
        <f>'[1]1 lentelė'!B14</f>
        <v>1.1.1.1.2</v>
      </c>
      <c r="C14" s="29" t="str">
        <f>'[1]1 lentelė'!C14</f>
        <v>R099905-280000-1102</v>
      </c>
      <c r="D14" s="29" t="str">
        <f>'[1]1 lentelė'!D14</f>
        <v xml:space="preserve">Anykščių miesto viešųjų erdvių sistemos pertvarkymas (II etapas) </v>
      </c>
      <c r="E14" s="26" t="s">
        <v>679</v>
      </c>
      <c r="F14" s="26" t="s">
        <v>680</v>
      </c>
      <c r="G14" s="72">
        <v>5766</v>
      </c>
      <c r="H14" s="26"/>
      <c r="I14" s="26"/>
      <c r="J14" s="26"/>
      <c r="K14" s="23"/>
      <c r="L14" s="23"/>
      <c r="M14" s="23"/>
      <c r="N14" s="31"/>
      <c r="O14" s="31"/>
      <c r="P14" s="23"/>
      <c r="Q14" s="48"/>
      <c r="R14" s="48"/>
      <c r="S14" s="48"/>
      <c r="T14" s="48"/>
      <c r="U14" s="48"/>
      <c r="V14" s="48"/>
      <c r="W14" s="6">
        <f>SUMIF(Q:Q,"P.B.235",S:S)</f>
        <v>0</v>
      </c>
      <c r="X14" s="32"/>
    </row>
    <row r="15" spans="2:24" ht="84" customHeight="1" x14ac:dyDescent="0.35">
      <c r="B15" s="29" t="str">
        <f>'[1]1 lentelė'!B15</f>
        <v>1.1.1.1.3</v>
      </c>
      <c r="C15" s="29" t="str">
        <f>'[1]1 lentelė'!C15</f>
        <v>R099905-320000-1103</v>
      </c>
      <c r="D15" s="29" t="str">
        <f>'[1]1 lentelė'!D15</f>
        <v xml:space="preserve">Bendruomeninės aktyvaus laisvalaikio infrastruktūros įrengimas Anykščių mieste  </v>
      </c>
      <c r="E15" s="26" t="s">
        <v>679</v>
      </c>
      <c r="F15" s="26" t="s">
        <v>680</v>
      </c>
      <c r="G15" s="26">
        <v>98827</v>
      </c>
      <c r="H15" s="26"/>
      <c r="I15" s="26"/>
      <c r="J15" s="26"/>
      <c r="K15" s="23"/>
      <c r="L15" s="23"/>
      <c r="M15" s="23"/>
      <c r="N15" s="31"/>
      <c r="O15" s="31"/>
      <c r="P15" s="23"/>
      <c r="Q15" s="48"/>
      <c r="R15" s="48"/>
      <c r="S15" s="48"/>
      <c r="T15" s="48"/>
      <c r="U15" s="48"/>
      <c r="V15" s="48"/>
      <c r="W15" s="6">
        <f>SUMIF(Q:Q,"P.B.209",S:S)</f>
        <v>0</v>
      </c>
      <c r="X15" s="32"/>
    </row>
    <row r="16" spans="2:24" ht="61.5" customHeight="1" x14ac:dyDescent="0.35">
      <c r="B16" s="29" t="str">
        <f>'[1]1 lentelė'!B16</f>
        <v xml:space="preserve">1.1.1.1.4   </v>
      </c>
      <c r="C16" s="29" t="str">
        <f>'[1]1 lentelė'!C16</f>
        <v>R099905-302804-1104</v>
      </c>
      <c r="D16" s="29" t="str">
        <f>'[1]1 lentelė'!D16</f>
        <v xml:space="preserve">Anykščių miesto viešųjų erdvių sistemos pertvarkymas (III etapas) </v>
      </c>
      <c r="E16" s="26" t="s">
        <v>679</v>
      </c>
      <c r="F16" s="26" t="s">
        <v>680</v>
      </c>
      <c r="G16" s="31">
        <v>27860</v>
      </c>
      <c r="H16" s="26"/>
      <c r="I16" s="26"/>
      <c r="J16" s="26"/>
      <c r="K16" s="23"/>
      <c r="L16" s="23"/>
      <c r="M16" s="23"/>
      <c r="N16" s="31"/>
      <c r="O16" s="31"/>
      <c r="P16" s="23"/>
      <c r="Q16" s="48"/>
      <c r="R16" s="48"/>
      <c r="S16" s="48"/>
      <c r="T16" s="48"/>
      <c r="U16" s="48"/>
      <c r="V16" s="48"/>
      <c r="W16" s="6">
        <f>SUMIF(Q:Q,"P.B.214",S:S)</f>
        <v>0</v>
      </c>
      <c r="X16" s="37"/>
    </row>
    <row r="17" spans="2:29" ht="119.25" customHeight="1" x14ac:dyDescent="0.35">
      <c r="B17" s="29" t="str">
        <f>'[1]1 lentelė'!B17</f>
        <v>1.1.1.1.5</v>
      </c>
      <c r="C17" s="29" t="str">
        <f>'[1]1 lentelė'!C17</f>
        <v>R099905-290000-1105</v>
      </c>
      <c r="D17" s="29" t="str">
        <f>'[1]1 lentelė'!D17</f>
        <v>Molėtų miesto Ąžuolų ir Kreivosios gatvių teritorijų išnaudojimas įrengiant universalią daugiafunkcinę aikštę</v>
      </c>
      <c r="E17" s="26" t="s">
        <v>679</v>
      </c>
      <c r="F17" s="26" t="s">
        <v>685</v>
      </c>
      <c r="G17" s="26">
        <v>78609</v>
      </c>
      <c r="H17" s="26"/>
      <c r="I17" s="26"/>
      <c r="J17" s="26"/>
      <c r="K17" s="23"/>
      <c r="L17" s="23"/>
      <c r="M17" s="23"/>
      <c r="N17" s="31"/>
      <c r="O17" s="31"/>
      <c r="P17" s="23"/>
      <c r="Q17" s="48"/>
      <c r="R17" s="48"/>
      <c r="S17" s="48"/>
      <c r="T17" s="48"/>
      <c r="U17" s="48"/>
      <c r="V17" s="48"/>
      <c r="W17" s="6">
        <f>SUMIF(Q:Q,"P.B.214",S:S)</f>
        <v>0</v>
      </c>
      <c r="X17" s="32"/>
    </row>
    <row r="18" spans="2:29" ht="71.25" customHeight="1" x14ac:dyDescent="0.35">
      <c r="B18" s="29" t="str">
        <f>'[1]1 lentelė'!B18</f>
        <v>1.1.1.1.6</v>
      </c>
      <c r="C18" s="29" t="str">
        <f>'[1]1 lentelė'!C18</f>
        <v>R099905-302900-1106</v>
      </c>
      <c r="D18" s="29" t="str">
        <f>'[1]1 lentelė'!D18</f>
        <v>Molėtų miesto centrinės dalies kompleksinis sutvarkymas (II etapas)</v>
      </c>
      <c r="E18" s="26" t="s">
        <v>679</v>
      </c>
      <c r="F18" s="26" t="s">
        <v>685</v>
      </c>
      <c r="G18" s="26">
        <v>4426.5</v>
      </c>
      <c r="H18" s="26"/>
      <c r="I18" s="26"/>
      <c r="J18" s="26"/>
      <c r="K18" s="23"/>
      <c r="L18" s="23"/>
      <c r="M18" s="23"/>
      <c r="N18" s="31"/>
      <c r="O18" s="31"/>
      <c r="P18" s="23"/>
      <c r="Q18" s="48"/>
      <c r="R18" s="48"/>
      <c r="S18" s="48"/>
      <c r="T18" s="48"/>
      <c r="U18" s="48"/>
      <c r="V18" s="48"/>
      <c r="W18" s="6">
        <f>SUMIF(Q:Q,"P.B.239",S:S)</f>
        <v>0</v>
      </c>
      <c r="X18" s="32"/>
    </row>
    <row r="19" spans="2:29" ht="90.75" customHeight="1" x14ac:dyDescent="0.35">
      <c r="B19" s="29" t="str">
        <f>'[1]1 lentelė'!B19</f>
        <v>1.1.1.1.7</v>
      </c>
      <c r="C19" s="29" t="str">
        <f>'[1]1 lentelė'!C19</f>
        <v>R099905-293400-1107</v>
      </c>
      <c r="D19" s="29" t="str">
        <f>'[1]1 lentelė'!D19</f>
        <v>Prekybos ir paslaugų pasažo įrengimas D. Bukonto gatvėje Zarasų mieste</v>
      </c>
      <c r="E19" s="26" t="s">
        <v>679</v>
      </c>
      <c r="F19" s="26" t="s">
        <v>680</v>
      </c>
      <c r="G19" s="26">
        <v>1230</v>
      </c>
      <c r="H19" s="26" t="s">
        <v>681</v>
      </c>
      <c r="I19" s="26" t="s">
        <v>682</v>
      </c>
      <c r="J19" s="26">
        <v>325</v>
      </c>
      <c r="K19" s="26"/>
      <c r="L19" s="26"/>
      <c r="M19" s="26"/>
      <c r="N19" s="29"/>
      <c r="O19" s="29"/>
      <c r="P19" s="26"/>
      <c r="Q19" s="65"/>
      <c r="R19" s="65"/>
      <c r="S19" s="65"/>
      <c r="T19" s="65"/>
      <c r="U19" s="65"/>
      <c r="V19" s="65"/>
      <c r="W19" s="27">
        <f>SUMIF(Q:Q,"P.N.028",S:S)</f>
        <v>0</v>
      </c>
      <c r="X19" s="315"/>
      <c r="Y19" s="315"/>
      <c r="Z19" s="315"/>
      <c r="AA19" s="315"/>
      <c r="AB19" s="315"/>
      <c r="AC19" s="315"/>
    </row>
    <row r="20" spans="2:29" ht="140.25" customHeight="1" x14ac:dyDescent="0.35">
      <c r="B20" s="29" t="str">
        <f>'[1]1 lentelė'!B20</f>
        <v xml:space="preserve">1.1.1.1.8 </v>
      </c>
      <c r="C20" s="29" t="str">
        <f>'[1]1 lentelė'!C20</f>
        <v>R099905-290000-1108</v>
      </c>
      <c r="D20" s="29" t="str">
        <f>'[1]1 lentelė'!D20</f>
        <v xml:space="preserve">Zarasų miesto viešųjų erdvių kompleksinis sutvarkymas teritorijoje tarp Dariaus ir Girėno g. bei Šiaulių g. ir dviejuose daugiabučių kiemuose P. Širvio gatvėje </v>
      </c>
      <c r="E20" s="26" t="s">
        <v>679</v>
      </c>
      <c r="F20" s="26" t="s">
        <v>680</v>
      </c>
      <c r="G20" s="26">
        <v>18321</v>
      </c>
      <c r="H20" s="26"/>
      <c r="I20" s="26"/>
      <c r="J20" s="26"/>
      <c r="K20" s="26"/>
      <c r="L20" s="26"/>
      <c r="M20" s="26"/>
      <c r="N20" s="29"/>
      <c r="O20" s="29"/>
      <c r="P20" s="26"/>
      <c r="Q20" s="65"/>
      <c r="R20" s="65"/>
      <c r="S20" s="65"/>
      <c r="T20" s="65"/>
      <c r="U20" s="65"/>
      <c r="V20" s="65"/>
      <c r="W20" s="27">
        <f>SUMIF(Q:Q,"P.N.050",S:S)</f>
        <v>0</v>
      </c>
      <c r="X20" s="316"/>
      <c r="Y20" s="27"/>
    </row>
    <row r="21" spans="2:29" ht="66" customHeight="1" x14ac:dyDescent="0.35">
      <c r="B21" s="29" t="str">
        <f>'[1]1 lentelė'!B21</f>
        <v>1.1.1.1.9</v>
      </c>
      <c r="C21" s="29" t="str">
        <f>'[1]1 lentelė'!C21</f>
        <v>R099905-290000-1119</v>
      </c>
      <c r="D21" s="29" t="str">
        <f>'[1]1 lentelė'!D21</f>
        <v xml:space="preserve">Molėtų miesto centrinės dalies kompleksinis sutvarkymas (I etapas) </v>
      </c>
      <c r="E21" s="26" t="s">
        <v>679</v>
      </c>
      <c r="F21" s="26" t="s">
        <v>685</v>
      </c>
      <c r="G21" s="26">
        <v>8081.1</v>
      </c>
      <c r="H21" s="26"/>
      <c r="I21" s="26"/>
      <c r="J21" s="26"/>
      <c r="K21" s="26"/>
      <c r="L21" s="26"/>
      <c r="M21" s="26"/>
      <c r="N21" s="29"/>
      <c r="O21" s="29"/>
      <c r="P21" s="26"/>
      <c r="Q21" s="65"/>
      <c r="R21" s="65"/>
      <c r="S21" s="65"/>
      <c r="T21" s="65"/>
      <c r="U21" s="65"/>
      <c r="V21" s="65"/>
      <c r="W21" s="27">
        <f>SUMIF(Q:Q,"P.N.051",S:S)</f>
        <v>0</v>
      </c>
      <c r="X21" s="316"/>
      <c r="Y21" s="27"/>
    </row>
    <row r="22" spans="2:29" ht="69" customHeight="1" x14ac:dyDescent="0.35">
      <c r="B22" s="29" t="str">
        <f>'[1]1 lentelė'!B22</f>
        <v xml:space="preserve">1.1.1.1.10 </v>
      </c>
      <c r="C22" s="29" t="str">
        <f>'[1]1 lentelė'!C22</f>
        <v>R099905-282900-1110</v>
      </c>
      <c r="D22" s="29" t="str">
        <f>'[1]1 lentelė'!D22</f>
        <v xml:space="preserve">Viešųjų erdvių Zarasų miesto Didžiojoje saloje sutvarkymas </v>
      </c>
      <c r="E22" s="26" t="s">
        <v>679</v>
      </c>
      <c r="F22" s="26" t="s">
        <v>680</v>
      </c>
      <c r="G22" s="26">
        <v>331458</v>
      </c>
      <c r="H22" s="26"/>
      <c r="I22" s="26"/>
      <c r="J22" s="26"/>
      <c r="K22" s="26"/>
      <c r="L22" s="26"/>
      <c r="M22" s="26"/>
      <c r="N22" s="29"/>
      <c r="O22" s="29"/>
      <c r="P22" s="26"/>
      <c r="Q22" s="65"/>
      <c r="R22" s="65"/>
      <c r="S22" s="65"/>
      <c r="T22" s="65"/>
      <c r="U22" s="65"/>
      <c r="V22" s="65"/>
      <c r="W22" s="27">
        <f>SUMIF(Q:Q,"P.N.053",S:S)</f>
        <v>0</v>
      </c>
      <c r="X22" s="316"/>
      <c r="Y22" s="27"/>
    </row>
    <row r="23" spans="2:29" ht="87.75" customHeight="1" x14ac:dyDescent="0.35">
      <c r="B23" s="29" t="str">
        <f>'[1]1 lentelė'!B23</f>
        <v xml:space="preserve">1.1.1.1.11 </v>
      </c>
      <c r="C23" s="29" t="str">
        <f>'[1]1 lentelė'!C23</f>
        <v>R099905-282900-1111</v>
      </c>
      <c r="D23" s="29" t="str">
        <f>'[1]1 lentelė'!D23</f>
        <v xml:space="preserve">Viešųjų erdvių prie Zarasaičio ežero sutvarkymas ir aktyvaus poilsio infrastruktūros įrengimas </v>
      </c>
      <c r="E23" s="26" t="s">
        <v>679</v>
      </c>
      <c r="F23" s="26" t="s">
        <v>680</v>
      </c>
      <c r="G23" s="26">
        <v>46848</v>
      </c>
      <c r="H23" s="26"/>
      <c r="I23" s="26"/>
      <c r="J23" s="26"/>
      <c r="K23" s="26"/>
      <c r="L23" s="26"/>
      <c r="M23" s="26"/>
      <c r="N23" s="29"/>
      <c r="O23" s="29"/>
      <c r="P23" s="26"/>
      <c r="Q23" s="65"/>
      <c r="R23" s="65"/>
      <c r="S23" s="65"/>
      <c r="T23" s="65"/>
      <c r="U23" s="65"/>
      <c r="V23" s="65"/>
      <c r="W23" s="27">
        <f>SUMIF(Q:Q,"P.N.054",S:S)</f>
        <v>27</v>
      </c>
      <c r="X23" s="316"/>
      <c r="Y23" s="27"/>
    </row>
    <row r="24" spans="2:29" ht="78" x14ac:dyDescent="0.35">
      <c r="B24" s="29" t="str">
        <f>'[1]1 lentelė'!B24</f>
        <v>1.1.1.1.12</v>
      </c>
      <c r="C24" s="29" t="str">
        <f>'[1]1 lentelė'!C24</f>
        <v>R099905-281900-1112</v>
      </c>
      <c r="D24" s="29" t="str">
        <f>'[1]1 lentelė'!D24</f>
        <v xml:space="preserve">Viešosios aktyvaus laisvalaikio infrastruktūros plėtra Molėtų mieste, II etapas </v>
      </c>
      <c r="E24" s="26" t="s">
        <v>679</v>
      </c>
      <c r="F24" s="26" t="s">
        <v>685</v>
      </c>
      <c r="G24" s="26">
        <v>58654</v>
      </c>
      <c r="H24" s="26"/>
      <c r="I24" s="26"/>
      <c r="J24" s="26"/>
      <c r="K24" s="23"/>
      <c r="L24" s="23"/>
      <c r="M24" s="23"/>
      <c r="N24" s="31"/>
      <c r="O24" s="31"/>
      <c r="P24" s="23"/>
      <c r="Q24" s="48"/>
      <c r="R24" s="48"/>
      <c r="S24" s="48"/>
      <c r="T24" s="48"/>
      <c r="U24" s="48"/>
      <c r="V24" s="48"/>
      <c r="W24" s="6">
        <f>SUMIF(Q:Q,"P.N.092",S:S)</f>
        <v>0</v>
      </c>
      <c r="X24" s="32"/>
    </row>
    <row r="25" spans="2:29" ht="90.75" customHeight="1" x14ac:dyDescent="0.35">
      <c r="B25" s="29" t="str">
        <f>'[1]1 lentelė'!B25</f>
        <v>1.1.1.1.13</v>
      </c>
      <c r="C25" s="29" t="str">
        <f>'[1]1 lentelė'!C25</f>
        <v>R099905-302900-1113</v>
      </c>
      <c r="D25" s="29" t="str">
        <f>'[1]1 lentelė'!D25</f>
        <v xml:space="preserve">Molėtų miesto J. Janonio g. gyvenamojo kvartalo viešosios infrastruktūros sutvarkymas </v>
      </c>
      <c r="E25" s="26" t="s">
        <v>679</v>
      </c>
      <c r="F25" s="26" t="s">
        <v>685</v>
      </c>
      <c r="G25" s="26">
        <v>5152.57</v>
      </c>
      <c r="H25" s="26"/>
      <c r="I25" s="26"/>
      <c r="J25" s="26"/>
      <c r="K25" s="23"/>
      <c r="L25" s="23"/>
      <c r="M25" s="23"/>
      <c r="N25" s="31"/>
      <c r="O25" s="31"/>
      <c r="P25" s="23"/>
      <c r="Q25" s="48"/>
      <c r="R25" s="48"/>
      <c r="S25" s="48"/>
      <c r="T25" s="48"/>
      <c r="U25" s="48"/>
      <c r="V25" s="48"/>
      <c r="X25" s="32"/>
    </row>
    <row r="26" spans="2:29" ht="68.25" customHeight="1" x14ac:dyDescent="0.35">
      <c r="B26" s="29" t="str">
        <f>'[2]1 lentelė'!B26</f>
        <v xml:space="preserve">1.1.1.1.14 </v>
      </c>
      <c r="C26" s="29" t="str">
        <f>'[2]1 lentelė'!C26</f>
        <v>R099905-243200-1114</v>
      </c>
      <c r="D26" s="29" t="str">
        <f>'[2]1 lentelė'!D26</f>
        <v xml:space="preserve">Zarasų Pauliaus Širvio progimnazijos sporto aikštyno įrengimas </v>
      </c>
      <c r="E26" s="23" t="s">
        <v>679</v>
      </c>
      <c r="F26" s="23" t="s">
        <v>680</v>
      </c>
      <c r="G26" s="26">
        <v>30387</v>
      </c>
      <c r="H26" s="23"/>
      <c r="I26" s="23"/>
      <c r="J26" s="23"/>
      <c r="K26" s="23"/>
      <c r="L26" s="23"/>
      <c r="M26" s="23"/>
      <c r="N26" s="31"/>
      <c r="O26" s="31"/>
      <c r="P26" s="23"/>
      <c r="Q26" s="48"/>
      <c r="R26" s="48"/>
      <c r="S26" s="48"/>
      <c r="T26" s="48"/>
      <c r="U26" s="48"/>
      <c r="V26" s="48"/>
      <c r="W26" s="6">
        <f>SUMIF(Q:Q,"P.N.304",S:S)</f>
        <v>0</v>
      </c>
      <c r="X26" s="32"/>
    </row>
    <row r="27" spans="2:29" ht="97.5" customHeight="1" x14ac:dyDescent="0.35">
      <c r="B27" s="29" t="str">
        <f>'1 lentelė'!B27</f>
        <v>1.1.1.1.15</v>
      </c>
      <c r="C27" s="29" t="str">
        <f>'1 lentelė'!C27</f>
        <v>R02-9906-290000-1115</v>
      </c>
      <c r="D27" s="29" t="str">
        <f>'1 lentelė'!D27</f>
        <v>Autobusų stoties su turizmo informacijos centru įrengimas Visagino savivaldybėje</v>
      </c>
      <c r="E27" s="26"/>
      <c r="F27" s="26"/>
      <c r="G27" s="26"/>
      <c r="H27" s="26" t="s">
        <v>681</v>
      </c>
      <c r="I27" s="26" t="s">
        <v>1371</v>
      </c>
      <c r="J27" s="26">
        <v>150</v>
      </c>
      <c r="K27" s="23"/>
      <c r="L27" s="23"/>
      <c r="M27" s="23"/>
      <c r="N27" s="31"/>
      <c r="O27" s="31"/>
      <c r="P27" s="23"/>
      <c r="Q27" s="48"/>
      <c r="R27" s="48"/>
      <c r="S27" s="48"/>
      <c r="T27" s="48"/>
      <c r="U27" s="48"/>
      <c r="V27" s="48"/>
      <c r="X27" s="32"/>
    </row>
    <row r="28" spans="2:29" ht="99" customHeight="1" x14ac:dyDescent="0.35">
      <c r="B28" s="29" t="str">
        <f>'1 lentelė'!B28</f>
        <v>1.1.1.1.16</v>
      </c>
      <c r="C28" s="29" t="str">
        <f>'1 lentelė'!C28</f>
        <v>R02-9906-290000-1116</v>
      </c>
      <c r="D28" s="29" t="str">
        <f>'1 lentelė'!D28</f>
        <v>Jungties nuo geležinkelio stoties iki Visagino miesto centro kartu su etnokultūrų parku įrengimas</v>
      </c>
      <c r="E28" s="26" t="s">
        <v>679</v>
      </c>
      <c r="F28" s="26" t="s">
        <v>685</v>
      </c>
      <c r="G28" s="26">
        <v>2290</v>
      </c>
      <c r="H28" s="26"/>
      <c r="I28" s="26"/>
      <c r="J28" s="23"/>
      <c r="K28" s="23"/>
      <c r="L28" s="23"/>
      <c r="M28" s="23"/>
      <c r="N28" s="31"/>
      <c r="O28" s="31"/>
      <c r="P28" s="23"/>
      <c r="Q28" s="48"/>
      <c r="R28" s="48"/>
      <c r="S28" s="48"/>
      <c r="T28" s="48"/>
      <c r="U28" s="48"/>
      <c r="V28" s="48"/>
      <c r="X28" s="32"/>
    </row>
    <row r="29" spans="2:29" ht="68.25" customHeight="1" x14ac:dyDescent="0.35">
      <c r="B29" s="29" t="str">
        <f>'1 lentelė'!B29</f>
        <v>1.1.1.1.17</v>
      </c>
      <c r="C29" s="29" t="str">
        <f>'1 lentelė'!C29</f>
        <v>R02-9906-290000-1117</v>
      </c>
      <c r="D29" s="29" t="str">
        <f>'1 lentelė'!D29</f>
        <v>Sedulinos alėjos atkarpos nuo Parko g. iki Visagino g. rekonstrukcija</v>
      </c>
      <c r="E29" s="26" t="s">
        <v>679</v>
      </c>
      <c r="F29" s="26" t="s">
        <v>685</v>
      </c>
      <c r="G29" s="26">
        <v>12968</v>
      </c>
      <c r="H29" s="26"/>
      <c r="I29" s="26"/>
      <c r="J29" s="23"/>
      <c r="K29" s="23"/>
      <c r="L29" s="23"/>
      <c r="M29" s="23"/>
      <c r="N29" s="31"/>
      <c r="O29" s="31"/>
      <c r="P29" s="23"/>
      <c r="Q29" s="48"/>
      <c r="R29" s="48"/>
      <c r="S29" s="48"/>
      <c r="T29" s="48"/>
      <c r="U29" s="48"/>
      <c r="V29" s="48"/>
      <c r="X29" s="32"/>
    </row>
    <row r="30" spans="2:29" ht="72" customHeight="1" x14ac:dyDescent="0.35">
      <c r="B30" s="29" t="str">
        <f>'1 lentelė'!B30</f>
        <v>1.1.1.1.18</v>
      </c>
      <c r="C30" s="29" t="str">
        <f>'1 lentelė'!C30</f>
        <v>R02-9906-290000-1118</v>
      </c>
      <c r="D30" s="29" t="str">
        <f>'1 lentelė'!D30</f>
        <v>Visagino inovacijų klasterio įkūrimas</v>
      </c>
      <c r="E30" s="26" t="s">
        <v>679</v>
      </c>
      <c r="F30" s="26" t="s">
        <v>685</v>
      </c>
      <c r="G30" s="26">
        <v>322</v>
      </c>
      <c r="H30" s="26"/>
      <c r="I30" s="26"/>
      <c r="J30" s="23"/>
      <c r="K30" s="23"/>
      <c r="L30" s="23"/>
      <c r="M30" s="23"/>
      <c r="N30" s="31"/>
      <c r="O30" s="31"/>
      <c r="P30" s="23"/>
      <c r="Q30" s="48"/>
      <c r="R30" s="48"/>
      <c r="S30" s="48"/>
      <c r="T30" s="48"/>
      <c r="U30" s="48"/>
      <c r="V30" s="48"/>
      <c r="X30" s="32"/>
    </row>
    <row r="31" spans="2:29" ht="120.75" customHeight="1" x14ac:dyDescent="0.35">
      <c r="B31" s="29" t="str">
        <f>'1 lentelė'!B31</f>
        <v>1.1.1.1.19</v>
      </c>
      <c r="C31" s="29" t="str">
        <f>'1 lentelė'!C31</f>
        <v>R02-9907-290000-1119</v>
      </c>
      <c r="D31" s="29" t="str">
        <f>'1 lentelė'!D31</f>
        <v>Verslui svarbios inžinerinės infrastruktūros sukūrimas Molėtų miesto apleistose teritorijose Melioratorių g. 20 ir 18C</v>
      </c>
      <c r="E31" s="26" t="s">
        <v>679</v>
      </c>
      <c r="F31" s="26" t="s">
        <v>680</v>
      </c>
      <c r="G31" s="26">
        <v>19046</v>
      </c>
      <c r="H31" s="26"/>
      <c r="I31" s="26"/>
      <c r="J31" s="23"/>
      <c r="K31" s="23"/>
      <c r="L31" s="23"/>
      <c r="M31" s="23"/>
      <c r="N31" s="31"/>
      <c r="O31" s="31"/>
      <c r="P31" s="23"/>
      <c r="Q31" s="48"/>
      <c r="R31" s="48"/>
      <c r="S31" s="48"/>
      <c r="T31" s="48"/>
      <c r="U31" s="48"/>
      <c r="V31" s="48"/>
      <c r="X31" s="32"/>
    </row>
    <row r="32" spans="2:29" ht="67.5" customHeight="1" x14ac:dyDescent="0.35">
      <c r="B32" s="21" t="str">
        <f>'[1]1 lentelė'!B27</f>
        <v>1.1.1.2</v>
      </c>
      <c r="C32" s="21"/>
      <c r="D32" s="75" t="str">
        <f>'[1]1 lentelė'!D27</f>
        <v>Priemonė: Pereinamojo laikotarpio tikslinių teritorijų vystymas</v>
      </c>
      <c r="E32" s="21"/>
      <c r="F32" s="21"/>
      <c r="G32" s="21"/>
      <c r="H32" s="21"/>
      <c r="I32" s="21"/>
      <c r="J32" s="21"/>
      <c r="K32" s="21"/>
      <c r="L32" s="21"/>
      <c r="M32" s="21"/>
      <c r="N32" s="21"/>
      <c r="O32" s="21"/>
      <c r="P32" s="21"/>
      <c r="Q32" s="21"/>
      <c r="R32" s="21"/>
      <c r="S32" s="21"/>
      <c r="T32" s="21"/>
      <c r="U32" s="21"/>
      <c r="V32" s="21"/>
      <c r="W32" s="6">
        <f>SUMIF(Q:Q,"P.N.403",S:S)</f>
        <v>0</v>
      </c>
      <c r="X32" s="32"/>
    </row>
    <row r="33" spans="2:33" ht="69.75" customHeight="1" x14ac:dyDescent="0.35">
      <c r="B33" s="29" t="str">
        <f>'[1]1 lentelė'!B28</f>
        <v>1.1.1.2.1</v>
      </c>
      <c r="C33" s="29" t="str">
        <f>'[1]1 lentelė'!C28</f>
        <v>R099903-300000-1115</v>
      </c>
      <c r="D33" s="29" t="str">
        <f>'[1]1 lentelė'!D28</f>
        <v xml:space="preserve">Daugiabučių namų kvartalų Ignalinos mieste kompleksinis sutvarkymas </v>
      </c>
      <c r="E33" s="26" t="s">
        <v>679</v>
      </c>
      <c r="F33" s="26" t="s">
        <v>1270</v>
      </c>
      <c r="G33" s="26">
        <v>8290.23</v>
      </c>
      <c r="H33" s="26"/>
      <c r="I33" s="26"/>
      <c r="J33" s="23"/>
      <c r="K33" s="31"/>
      <c r="L33" s="23"/>
      <c r="M33" s="31"/>
      <c r="N33" s="31"/>
      <c r="O33" s="31"/>
      <c r="P33" s="23"/>
      <c r="Q33" s="48"/>
      <c r="R33" s="48"/>
      <c r="S33" s="48"/>
      <c r="T33" s="48"/>
      <c r="U33" s="48"/>
      <c r="V33" s="48"/>
      <c r="W33" s="38">
        <f>SUMIF(Q:Q,"P.N.507",S:S)</f>
        <v>0</v>
      </c>
      <c r="X33" s="32"/>
    </row>
    <row r="34" spans="2:33" ht="104.25" customHeight="1" x14ac:dyDescent="0.35">
      <c r="B34" s="29" t="str">
        <f>'[1]1 lentelė'!B29</f>
        <v>1.1.1.2.2</v>
      </c>
      <c r="C34" s="29" t="str">
        <f>'[1]1 lentelė'!C29</f>
        <v>R099902-310000-1116</v>
      </c>
      <c r="D34" s="29" t="str">
        <f>'[1]1 lentelė'!D29</f>
        <v xml:space="preserve">Apleistų/avarinių pastatų nugriovimas ir teritorijos valymas, regeneruojant buvusį karinį miestelį </v>
      </c>
      <c r="E34" s="26" t="s">
        <v>679</v>
      </c>
      <c r="F34" s="26" t="s">
        <v>1270</v>
      </c>
      <c r="G34" s="26">
        <v>88445</v>
      </c>
      <c r="H34" s="26" t="s">
        <v>681</v>
      </c>
      <c r="I34" s="26" t="s">
        <v>694</v>
      </c>
      <c r="J34" s="26">
        <v>800</v>
      </c>
      <c r="K34" s="31"/>
      <c r="L34" s="23"/>
      <c r="M34" s="31"/>
      <c r="N34" s="31"/>
      <c r="O34" s="31"/>
      <c r="P34" s="23"/>
      <c r="Q34" s="48"/>
      <c r="R34" s="48"/>
      <c r="S34" s="48"/>
      <c r="T34" s="48"/>
      <c r="U34" s="48"/>
      <c r="V34" s="48"/>
      <c r="W34" s="38">
        <f>SUMIF(Q:Q,"P.N.508",S:S)</f>
        <v>0</v>
      </c>
      <c r="X34" s="32"/>
    </row>
    <row r="35" spans="2:33" ht="65.25" customHeight="1" x14ac:dyDescent="0.35">
      <c r="B35" s="29" t="str">
        <f>'[1]1 lentelė'!B30</f>
        <v>1.1.1.2.3</v>
      </c>
      <c r="C35" s="29" t="str">
        <f>'[1]1 lentelė'!C30</f>
        <v>R099902-300000-1117</v>
      </c>
      <c r="D35" s="29" t="str">
        <f>'[1]1 lentelė'!D30</f>
        <v xml:space="preserve">Dauniškio daugiabučių namų kvartalo teritorijos sutvarkymas </v>
      </c>
      <c r="E35" s="26" t="s">
        <v>679</v>
      </c>
      <c r="F35" s="26" t="s">
        <v>685</v>
      </c>
      <c r="G35" s="26">
        <v>55516.7</v>
      </c>
      <c r="H35" s="26"/>
      <c r="I35" s="26"/>
      <c r="J35" s="23"/>
      <c r="K35" s="31"/>
      <c r="L35" s="23"/>
      <c r="M35" s="31"/>
      <c r="N35" s="31"/>
      <c r="O35" s="31"/>
      <c r="P35" s="23"/>
      <c r="Q35" s="48"/>
      <c r="R35" s="48"/>
      <c r="S35" s="48"/>
      <c r="T35" s="48"/>
      <c r="U35" s="48"/>
      <c r="V35" s="48"/>
      <c r="W35" s="38">
        <f>SUMIF(Q:Q,"P.N.671",S:S)</f>
        <v>0</v>
      </c>
      <c r="X35" s="32"/>
    </row>
    <row r="36" spans="2:33" ht="156" customHeight="1" x14ac:dyDescent="0.35">
      <c r="B36" s="20" t="str">
        <f>'[1]1 lentelė'!B31</f>
        <v xml:space="preserve">1.1.2 </v>
      </c>
      <c r="C36" s="20"/>
      <c r="D36" s="291" t="str">
        <f>'[1]1 lentelė'!D31</f>
        <v>Uždavinys: Kompleksiškai atnaujinti 1-6 tūkst. gyventojų turinčių miestų (išskyrus savivaldybių centrus), miestelių ir kaimų bendruomeninę ir viešąją infrastruktūrą</v>
      </c>
      <c r="E36" s="20"/>
      <c r="F36" s="20"/>
      <c r="G36" s="19"/>
      <c r="H36" s="20"/>
      <c r="I36" s="20"/>
      <c r="J36" s="20"/>
      <c r="K36" s="19"/>
      <c r="L36" s="20"/>
      <c r="M36" s="20"/>
      <c r="N36" s="20"/>
      <c r="O36" s="19"/>
      <c r="P36" s="20"/>
      <c r="Q36" s="19"/>
      <c r="R36" s="20"/>
      <c r="S36" s="20"/>
      <c r="T36" s="20"/>
      <c r="U36" s="19"/>
      <c r="V36" s="20"/>
      <c r="W36" s="38">
        <f>SUMIF(Q:Q,"P.N.717",S:S)</f>
        <v>0</v>
      </c>
      <c r="X36" s="32"/>
    </row>
    <row r="37" spans="2:33" ht="69" customHeight="1" x14ac:dyDescent="0.35">
      <c r="B37" s="21" t="str">
        <f>'[1]1 lentelė'!B32</f>
        <v>1.1.2.1</v>
      </c>
      <c r="C37" s="21"/>
      <c r="D37" s="75" t="str">
        <f>'[1]1 lentelė'!D32</f>
        <v>Priemonė: Kaimo gyvenamųjų vietovių atnaujinimas</v>
      </c>
      <c r="E37" s="21"/>
      <c r="F37" s="21"/>
      <c r="G37" s="21"/>
      <c r="H37" s="21"/>
      <c r="I37" s="21"/>
      <c r="J37" s="21"/>
      <c r="K37" s="21"/>
      <c r="L37" s="21"/>
      <c r="M37" s="21"/>
      <c r="N37" s="21"/>
      <c r="O37" s="21"/>
      <c r="P37" s="21"/>
      <c r="Q37" s="21"/>
      <c r="R37" s="21"/>
      <c r="S37" s="21"/>
      <c r="T37" s="21"/>
      <c r="U37" s="21"/>
      <c r="V37" s="21"/>
      <c r="W37" s="38">
        <f>SUMIF(Q:Q,"P.N.722",S:S)</f>
        <v>0</v>
      </c>
      <c r="X37" s="32"/>
    </row>
    <row r="38" spans="2:33" ht="106.5" customHeight="1" x14ac:dyDescent="0.35">
      <c r="B38" s="29" t="str">
        <f>'[1]1 lentelė'!B33</f>
        <v>1.1.2.1.1</v>
      </c>
      <c r="C38" s="29" t="str">
        <f>'[1]1 lentelė'!C33</f>
        <v xml:space="preserve"> R099908-293300-1118</v>
      </c>
      <c r="D38" s="29" t="str">
        <f>'[1]1 lentelė'!D33</f>
        <v>Didžiasalio kaimo viešųjų erdvių atnaujinimas ir pastato dalies patalpų pritaikymas bendruomenės poreikiams</v>
      </c>
      <c r="E38" s="26" t="s">
        <v>696</v>
      </c>
      <c r="F38" s="26" t="s">
        <v>697</v>
      </c>
      <c r="G38" s="26">
        <v>43328.23</v>
      </c>
      <c r="H38" s="26" t="s">
        <v>698</v>
      </c>
      <c r="I38" s="26" t="s">
        <v>699</v>
      </c>
      <c r="J38" s="26">
        <v>84.82</v>
      </c>
      <c r="K38" s="26"/>
      <c r="L38" s="23"/>
      <c r="M38" s="23"/>
      <c r="N38" s="23"/>
      <c r="O38" s="23"/>
      <c r="P38" s="23"/>
      <c r="Q38" s="48"/>
      <c r="R38" s="48"/>
      <c r="S38" s="48"/>
      <c r="T38" s="48"/>
      <c r="U38" s="48"/>
      <c r="V38" s="48"/>
      <c r="X38" s="32"/>
    </row>
    <row r="39" spans="2:33" ht="181.5" customHeight="1" x14ac:dyDescent="0.35">
      <c r="B39" s="42" t="str">
        <f>'[1]1 lentelė'!B34</f>
        <v xml:space="preserve">1.1.3 </v>
      </c>
      <c r="C39" s="42"/>
      <c r="D39" s="42" t="str">
        <f>'[1]1 lentelė'!D34</f>
        <v>Uždavinys: Kompleksiškai atnaujinti mažiau kaip 1 tūkst. gyventojų turinčių miestų, miestelių ir kaimų (iki 1 tūkst. gyv.) viešąją infrastruktūrą (taikant kaimo plėtros politikos priemones)</v>
      </c>
      <c r="E39" s="42"/>
      <c r="F39" s="42"/>
      <c r="G39" s="42"/>
      <c r="H39" s="42"/>
      <c r="I39" s="42"/>
      <c r="J39" s="42"/>
      <c r="K39" s="42"/>
      <c r="L39" s="42"/>
      <c r="M39" s="42"/>
      <c r="N39" s="42"/>
      <c r="O39" s="43"/>
      <c r="P39" s="42"/>
      <c r="Q39" s="42"/>
      <c r="R39" s="42"/>
      <c r="S39" s="42"/>
      <c r="T39" s="42"/>
      <c r="U39" s="43"/>
      <c r="V39" s="42"/>
      <c r="X39" s="32"/>
    </row>
    <row r="40" spans="2:33" ht="90" customHeight="1" x14ac:dyDescent="0.35">
      <c r="B40" s="44" t="str">
        <f>'[1]1 lentelė'!B35</f>
        <v xml:space="preserve">1.1.3.1 </v>
      </c>
      <c r="C40" s="44"/>
      <c r="D40" s="292" t="str">
        <f>'[1]1 lentelė'!D35</f>
        <v>Priemonė (KPP veiklos sritis): Parama investicijoms į visų rūšių mažos apimties infrastruktūrą</v>
      </c>
      <c r="E40" s="44"/>
      <c r="F40" s="44"/>
      <c r="G40" s="44"/>
      <c r="H40" s="44"/>
      <c r="I40" s="44"/>
      <c r="J40" s="44"/>
      <c r="K40" s="44"/>
      <c r="L40" s="44"/>
      <c r="M40" s="44"/>
      <c r="N40" s="44"/>
      <c r="O40" s="44"/>
      <c r="P40" s="44"/>
      <c r="Q40" s="44"/>
      <c r="R40" s="44"/>
      <c r="S40" s="44"/>
      <c r="T40" s="44"/>
      <c r="U40" s="44"/>
      <c r="V40" s="44"/>
      <c r="X40" s="32"/>
    </row>
    <row r="41" spans="2:33" ht="90" customHeight="1" x14ac:dyDescent="0.35">
      <c r="B41" s="26" t="str">
        <f>'1 lentelė'!B41</f>
        <v>1.1.3.1.-1.1.3.28</v>
      </c>
      <c r="C41" s="26"/>
      <c r="D41" s="296" t="str">
        <f>'1 lentelė'!D41</f>
        <v>Pagrindinės paslaugos ir kaimų atnaujinimas kaimo vietovėse</v>
      </c>
      <c r="E41" s="26"/>
      <c r="F41" s="26" t="s">
        <v>1352</v>
      </c>
      <c r="G41" s="26">
        <v>30</v>
      </c>
      <c r="H41" s="26"/>
      <c r="I41" s="26"/>
      <c r="J41" s="26"/>
      <c r="K41" s="26"/>
      <c r="L41" s="26"/>
      <c r="M41" s="26"/>
      <c r="N41" s="26"/>
      <c r="O41" s="26"/>
      <c r="P41" s="26"/>
      <c r="Q41" s="26"/>
      <c r="R41" s="26"/>
      <c r="S41" s="26"/>
      <c r="T41" s="26"/>
      <c r="U41" s="26"/>
      <c r="V41" s="26"/>
      <c r="X41" s="32"/>
    </row>
    <row r="42" spans="2:33" ht="105.75" customHeight="1" x14ac:dyDescent="0.35">
      <c r="B42" s="44" t="str">
        <f>'[1]1 lentelė'!B36</f>
        <v>1.1.3.2</v>
      </c>
      <c r="C42" s="44"/>
      <c r="D42" s="292" t="str">
        <f>'[1]1 lentelė'!D36</f>
        <v>Priemonė (KPP veiklos sritis): Parama investicijoms į kaimo kultūros ir gamtos paveldą, kraštovaizdį</v>
      </c>
      <c r="E42" s="44"/>
      <c r="F42" s="44"/>
      <c r="G42" s="44"/>
      <c r="H42" s="44"/>
      <c r="I42" s="44"/>
      <c r="J42" s="44"/>
      <c r="K42" s="44"/>
      <c r="L42" s="44"/>
      <c r="M42" s="44"/>
      <c r="N42" s="44"/>
      <c r="O42" s="44"/>
      <c r="P42" s="44"/>
      <c r="Q42" s="44"/>
      <c r="R42" s="44"/>
      <c r="S42" s="44"/>
      <c r="T42" s="44"/>
      <c r="U42" s="44"/>
      <c r="V42" s="44"/>
      <c r="X42" s="32"/>
    </row>
    <row r="43" spans="2:33" ht="104" x14ac:dyDescent="0.35">
      <c r="B43" s="45" t="str">
        <f>'[1]1 lentelė'!B37</f>
        <v xml:space="preserve">1.2 </v>
      </c>
      <c r="C43" s="45"/>
      <c r="D43" s="45" t="str">
        <f>'[1]1 lentelė'!D37</f>
        <v>Tikslas: Modernios regiono transporto infrastruktūros ir darnaus judumo plėtojimas</v>
      </c>
      <c r="E43" s="45"/>
      <c r="F43" s="45"/>
      <c r="G43" s="45"/>
      <c r="H43" s="45"/>
      <c r="I43" s="45"/>
      <c r="J43" s="45"/>
      <c r="K43" s="45"/>
      <c r="L43" s="45"/>
      <c r="M43" s="46"/>
      <c r="N43" s="46"/>
      <c r="O43" s="46"/>
      <c r="P43" s="45"/>
      <c r="Q43" s="45"/>
      <c r="R43" s="45"/>
      <c r="S43" s="46"/>
      <c r="T43" s="46"/>
      <c r="U43" s="46"/>
      <c r="V43" s="45"/>
      <c r="X43" s="32"/>
    </row>
    <row r="44" spans="2:33" ht="66" customHeight="1" x14ac:dyDescent="0.35">
      <c r="B44" s="42" t="str">
        <f>'[1]1 lentelė'!B38</f>
        <v xml:space="preserve">1.2.1 </v>
      </c>
      <c r="C44" s="42"/>
      <c r="D44" s="42" t="str">
        <f>'[1]1 lentelė'!D38</f>
        <v>Uždavinys: Kompleksiškai modernizuoti kelių transporto infrastruktūrą</v>
      </c>
      <c r="E44" s="42"/>
      <c r="F44" s="42"/>
      <c r="G44" s="42"/>
      <c r="H44" s="42"/>
      <c r="I44" s="42"/>
      <c r="J44" s="42"/>
      <c r="K44" s="42"/>
      <c r="L44" s="42"/>
      <c r="M44" s="42"/>
      <c r="N44" s="42"/>
      <c r="O44" s="43"/>
      <c r="P44" s="42"/>
      <c r="Q44" s="42"/>
      <c r="R44" s="42"/>
      <c r="S44" s="42"/>
      <c r="T44" s="42"/>
      <c r="U44" s="43"/>
      <c r="V44" s="42"/>
      <c r="X44" s="32"/>
    </row>
    <row r="45" spans="2:33" s="1" customFormat="1" ht="40.5" customHeight="1" x14ac:dyDescent="0.35">
      <c r="B45" s="44" t="str">
        <f>'[1]1 lentelė'!B39</f>
        <v>1.2.1.1</v>
      </c>
      <c r="C45" s="44"/>
      <c r="D45" s="76" t="str">
        <f>'[1]1 lentelė'!D39</f>
        <v>Priemonė:Vietinių kelių vystymas</v>
      </c>
      <c r="E45" s="44"/>
      <c r="F45" s="44"/>
      <c r="G45" s="44"/>
      <c r="H45" s="44"/>
      <c r="I45" s="44"/>
      <c r="J45" s="44"/>
      <c r="K45" s="44"/>
      <c r="L45" s="44"/>
      <c r="M45" s="44"/>
      <c r="N45" s="44"/>
      <c r="O45" s="44"/>
      <c r="P45" s="44"/>
      <c r="Q45" s="44"/>
      <c r="R45" s="44"/>
      <c r="S45" s="44"/>
      <c r="T45" s="44"/>
      <c r="U45" s="44"/>
      <c r="V45" s="44"/>
      <c r="W45" s="38"/>
      <c r="X45" s="39"/>
      <c r="Y45" s="38"/>
      <c r="Z45" s="38"/>
      <c r="AA45" s="38"/>
      <c r="AB45" s="38"/>
      <c r="AC45" s="38"/>
      <c r="AD45" s="38"/>
      <c r="AE45" s="38"/>
      <c r="AF45" s="38"/>
      <c r="AG45" s="38"/>
    </row>
    <row r="46" spans="2:33" s="1" customFormat="1" ht="78" customHeight="1" x14ac:dyDescent="0.35">
      <c r="B46" s="29" t="str">
        <f>'[1]1 lentelė'!B40</f>
        <v>1.2.1.1.1</v>
      </c>
      <c r="C46" s="29" t="str">
        <f>'[1]1 lentelė'!C40</f>
        <v>R095511-110000-1201</v>
      </c>
      <c r="D46" s="29" t="str">
        <f>'[1]1 lentelė'!D40</f>
        <v>Gatvės Ignalinos miesto rekreacinėje zonoje tarp Gavio ežero ir Turistų gatvės įrengimas</v>
      </c>
      <c r="E46" s="26" t="s">
        <v>695</v>
      </c>
      <c r="F46" s="26" t="s">
        <v>704</v>
      </c>
      <c r="G46" s="47">
        <v>0.34699999999999998</v>
      </c>
      <c r="H46" s="26"/>
      <c r="I46" s="26"/>
      <c r="J46" s="26"/>
      <c r="K46" s="26"/>
      <c r="L46" s="23"/>
      <c r="M46" s="23"/>
      <c r="N46" s="23"/>
      <c r="O46" s="23"/>
      <c r="P46" s="23"/>
      <c r="Q46" s="48"/>
      <c r="R46" s="64"/>
      <c r="S46" s="64"/>
      <c r="T46" s="64"/>
      <c r="U46" s="64"/>
      <c r="V46" s="64"/>
      <c r="W46" s="38"/>
      <c r="X46" s="39"/>
      <c r="Y46" s="38"/>
      <c r="Z46" s="38"/>
      <c r="AA46" s="38"/>
      <c r="AB46" s="38"/>
      <c r="AC46" s="38"/>
      <c r="AD46" s="38"/>
      <c r="AE46" s="38"/>
      <c r="AF46" s="38"/>
      <c r="AG46" s="38"/>
    </row>
    <row r="47" spans="2:33" s="1" customFormat="1" ht="117" x14ac:dyDescent="0.35">
      <c r="B47" s="29" t="str">
        <f>'[1]1 lentelė'!B41</f>
        <v xml:space="preserve">1.2.1.1.2 </v>
      </c>
      <c r="C47" s="29" t="str">
        <f>'[1]1 lentelė'!C41</f>
        <v>R095511-120000-1202</v>
      </c>
      <c r="D47" s="29" t="str">
        <f>'[1]1 lentelė'!D41</f>
        <v>Zarasų gatvės rekonstrukcija Zarasų mieste</v>
      </c>
      <c r="E47" s="26" t="s">
        <v>684</v>
      </c>
      <c r="F47" s="26" t="s">
        <v>706</v>
      </c>
      <c r="G47" s="26">
        <v>0.13</v>
      </c>
      <c r="H47" s="293"/>
      <c r="I47" s="293"/>
      <c r="J47" s="293"/>
      <c r="K47" s="26"/>
      <c r="L47" s="23"/>
      <c r="M47" s="23"/>
      <c r="N47" s="23"/>
      <c r="O47" s="23"/>
      <c r="P47" s="23"/>
      <c r="Q47" s="48"/>
      <c r="R47" s="64"/>
      <c r="S47" s="64"/>
      <c r="T47" s="64"/>
      <c r="U47" s="64"/>
      <c r="V47" s="64"/>
      <c r="W47" s="38"/>
      <c r="X47" s="325" t="s">
        <v>684</v>
      </c>
      <c r="Y47" s="325" t="s">
        <v>706</v>
      </c>
      <c r="Z47" s="325">
        <v>0.125</v>
      </c>
      <c r="AA47" s="325" t="s">
        <v>707</v>
      </c>
      <c r="AB47" s="325" t="s">
        <v>708</v>
      </c>
      <c r="AC47" s="325">
        <v>1</v>
      </c>
      <c r="AD47" s="38"/>
      <c r="AE47" s="38"/>
      <c r="AF47" s="38"/>
      <c r="AG47" s="38"/>
    </row>
    <row r="48" spans="2:33" s="1" customFormat="1" ht="141.75" customHeight="1" x14ac:dyDescent="0.35">
      <c r="B48" s="29" t="str">
        <f>'[1]1 lentelė'!B42</f>
        <v>1.2.1.1.3</v>
      </c>
      <c r="C48" s="29" t="str">
        <f>'[1]1 lentelė'!C42</f>
        <v>R095511-121100-1203</v>
      </c>
      <c r="D48" s="29" t="str">
        <f>'[1]1 lentelė'!D42</f>
        <v xml:space="preserve">Susisiekimo sąlygų pagerinimas tarp kuriamų Anykščių miesto traukos centrų bei patogus gyvenamosios aplinkos pasiekiamumo užtikrinimas. </v>
      </c>
      <c r="E48" s="26" t="s">
        <v>684</v>
      </c>
      <c r="F48" s="26" t="s">
        <v>706</v>
      </c>
      <c r="G48" s="47">
        <v>1.0089999999999999</v>
      </c>
      <c r="H48" s="26" t="s">
        <v>707</v>
      </c>
      <c r="I48" s="26" t="s">
        <v>708</v>
      </c>
      <c r="J48" s="26">
        <v>4</v>
      </c>
      <c r="K48" s="26" t="s">
        <v>695</v>
      </c>
      <c r="L48" s="26" t="s">
        <v>704</v>
      </c>
      <c r="M48" s="47">
        <v>0.23599999999999999</v>
      </c>
      <c r="N48" s="48"/>
      <c r="O48" s="48"/>
      <c r="P48" s="48"/>
      <c r="Q48" s="48"/>
      <c r="R48" s="64"/>
      <c r="S48" s="64"/>
      <c r="T48" s="64"/>
      <c r="U48" s="64"/>
      <c r="V48" s="64"/>
      <c r="W48" s="38"/>
      <c r="X48" s="39"/>
      <c r="Y48" s="38"/>
      <c r="Z48" s="38"/>
      <c r="AA48" s="38"/>
      <c r="AB48" s="38"/>
      <c r="AC48" s="38"/>
      <c r="AD48" s="38"/>
      <c r="AE48" s="38"/>
      <c r="AF48" s="38"/>
      <c r="AG48" s="38"/>
    </row>
    <row r="49" spans="2:33" s="1" customFormat="1" ht="95.25" customHeight="1" x14ac:dyDescent="0.35">
      <c r="B49" s="29" t="str">
        <f>'[1]1 lentelė'!B43</f>
        <v>1.2.1.1.4</v>
      </c>
      <c r="C49" s="29" t="str">
        <f>'[1]1 lentelė'!C43</f>
        <v>R095511-120000-1204</v>
      </c>
      <c r="D49" s="29" t="str">
        <f>'[1]1 lentelė'!D43</f>
        <v>Gyvenamosios aplinkos pasiekiamumo gerinimas Zarasų mieste rekonstruojant K. Donelaičio gatvę</v>
      </c>
      <c r="E49" s="26" t="s">
        <v>684</v>
      </c>
      <c r="F49" s="26" t="s">
        <v>706</v>
      </c>
      <c r="G49" s="26">
        <v>1.23</v>
      </c>
      <c r="H49" s="26" t="s">
        <v>707</v>
      </c>
      <c r="I49" s="26" t="s">
        <v>708</v>
      </c>
      <c r="J49" s="26">
        <v>1</v>
      </c>
      <c r="K49" s="26"/>
      <c r="L49" s="26"/>
      <c r="M49" s="26"/>
      <c r="N49" s="23"/>
      <c r="O49" s="23"/>
      <c r="P49" s="23"/>
      <c r="Q49" s="48"/>
      <c r="R49" s="64"/>
      <c r="S49" s="64"/>
      <c r="T49" s="64"/>
      <c r="U49" s="64"/>
      <c r="V49" s="64"/>
      <c r="W49" s="38"/>
      <c r="X49" s="39"/>
      <c r="Y49" s="38"/>
      <c r="Z49" s="38"/>
      <c r="AA49" s="38"/>
      <c r="AB49" s="38"/>
      <c r="AC49" s="38"/>
      <c r="AD49" s="38"/>
      <c r="AE49" s="38"/>
      <c r="AF49" s="38"/>
      <c r="AG49" s="38"/>
    </row>
    <row r="50" spans="2:33" s="1" customFormat="1" ht="78.75" customHeight="1" x14ac:dyDescent="0.35">
      <c r="B50" s="29" t="str">
        <f>'[1]1 lentelė'!B44</f>
        <v>1.2.1.1.5</v>
      </c>
      <c r="C50" s="29" t="str">
        <f>'[1]1 lentelė'!C44</f>
        <v>R095511-120000-1205</v>
      </c>
      <c r="D50" s="29" t="str">
        <f>'[1]1 lentelė'!D44</f>
        <v xml:space="preserve">Molėtų miesto Pastovio g., Siesarties g. ir S. Nėries g. rekonstrukcija </v>
      </c>
      <c r="E50" s="26" t="s">
        <v>684</v>
      </c>
      <c r="F50" s="26" t="s">
        <v>706</v>
      </c>
      <c r="G50" s="26">
        <v>0.71</v>
      </c>
      <c r="H50" s="26" t="s">
        <v>707</v>
      </c>
      <c r="I50" s="26" t="s">
        <v>708</v>
      </c>
      <c r="J50" s="26">
        <v>1</v>
      </c>
      <c r="K50" s="26"/>
      <c r="L50" s="26"/>
      <c r="M50" s="26"/>
      <c r="N50" s="23"/>
      <c r="O50" s="23"/>
      <c r="P50" s="23"/>
      <c r="Q50" s="48"/>
      <c r="R50" s="64"/>
      <c r="S50" s="64"/>
      <c r="T50" s="64"/>
      <c r="U50" s="64"/>
      <c r="V50" s="64"/>
      <c r="W50" s="38"/>
      <c r="X50" s="39"/>
      <c r="Y50" s="38"/>
      <c r="Z50" s="38"/>
      <c r="AA50" s="38"/>
      <c r="AB50" s="38"/>
      <c r="AC50" s="38"/>
      <c r="AD50" s="38"/>
      <c r="AE50" s="38"/>
      <c r="AF50" s="38"/>
      <c r="AG50" s="38"/>
    </row>
    <row r="51" spans="2:33" s="1" customFormat="1" ht="100.5" customHeight="1" x14ac:dyDescent="0.35">
      <c r="B51" s="29" t="str">
        <f>'[1]1 lentelė'!B45</f>
        <v>1.2.1.1.6</v>
      </c>
      <c r="C51" s="29" t="str">
        <f>'[1]1 lentelė'!C45</f>
        <v>R095511-120000-1206</v>
      </c>
      <c r="D51" s="29" t="str">
        <f>'[1]1 lentelė'!D45</f>
        <v xml:space="preserve">Aušros gatvės dalies nuo Gedimino ir Tauragnų gatvių sankryžos iki Žaliosios gatvės Utenoje rekonstrukcija. </v>
      </c>
      <c r="E51" s="26" t="s">
        <v>684</v>
      </c>
      <c r="F51" s="26" t="s">
        <v>706</v>
      </c>
      <c r="G51" s="26">
        <v>0.76</v>
      </c>
      <c r="H51" s="26" t="s">
        <v>707</v>
      </c>
      <c r="I51" s="26" t="s">
        <v>708</v>
      </c>
      <c r="J51" s="26">
        <v>1</v>
      </c>
      <c r="K51" s="26"/>
      <c r="L51" s="23"/>
      <c r="M51" s="23"/>
      <c r="N51" s="23"/>
      <c r="O51" s="23"/>
      <c r="P51" s="23"/>
      <c r="Q51" s="48"/>
      <c r="R51" s="64"/>
      <c r="S51" s="64"/>
      <c r="T51" s="64"/>
      <c r="U51" s="64"/>
      <c r="V51" s="64"/>
      <c r="W51" s="38"/>
      <c r="X51" s="39"/>
      <c r="Y51" s="38"/>
      <c r="Z51" s="38"/>
      <c r="AA51" s="38"/>
      <c r="AB51" s="38"/>
      <c r="AC51" s="38"/>
      <c r="AD51" s="38"/>
      <c r="AE51" s="38"/>
      <c r="AF51" s="38"/>
      <c r="AG51" s="38"/>
    </row>
    <row r="52" spans="2:33" s="1" customFormat="1" ht="80.25" customHeight="1" x14ac:dyDescent="0.35">
      <c r="B52" s="29" t="str">
        <f>'[1]1 lentelė'!B46</f>
        <v>1.2.1.1.7</v>
      </c>
      <c r="C52" s="29" t="str">
        <f>'[1]1 lentelė'!C46</f>
        <v>R095511-120000-1207</v>
      </c>
      <c r="D52" s="29" t="str">
        <f>'[1]1 lentelė'!D46</f>
        <v>Vietinės reikšmės kelio Visagino-Parko-Sedulinos al. kvartale rekonstravimas</v>
      </c>
      <c r="E52" s="26" t="s">
        <v>684</v>
      </c>
      <c r="F52" s="26" t="s">
        <v>1271</v>
      </c>
      <c r="G52" s="26">
        <v>1.36</v>
      </c>
      <c r="H52" s="26" t="s">
        <v>707</v>
      </c>
      <c r="I52" s="26" t="s">
        <v>708</v>
      </c>
      <c r="J52" s="26">
        <v>1</v>
      </c>
      <c r="K52" s="23"/>
      <c r="L52" s="23"/>
      <c r="M52" s="23"/>
      <c r="N52" s="23"/>
      <c r="O52" s="23"/>
      <c r="P52" s="23"/>
      <c r="Q52" s="48"/>
      <c r="R52" s="64"/>
      <c r="S52" s="64"/>
      <c r="T52" s="64"/>
      <c r="U52" s="64"/>
      <c r="V52" s="64"/>
      <c r="W52" s="38"/>
      <c r="X52" s="39"/>
      <c r="Y52" s="38"/>
      <c r="Z52" s="38"/>
      <c r="AA52" s="38"/>
      <c r="AB52" s="38"/>
      <c r="AC52" s="38"/>
      <c r="AD52" s="38"/>
      <c r="AE52" s="38"/>
      <c r="AF52" s="38"/>
      <c r="AG52" s="38"/>
    </row>
    <row r="53" spans="2:33" s="1" customFormat="1" ht="94.5" customHeight="1" x14ac:dyDescent="0.35">
      <c r="B53" s="29" t="str">
        <f>'[1]1 lentelė'!B47</f>
        <v>1.2.1.1.8</v>
      </c>
      <c r="C53" s="29" t="str">
        <f>'[1]1 lentelė'!C47</f>
        <v>R095511-120000-1208</v>
      </c>
      <c r="D53" s="29" t="str">
        <f>'[1]1 lentelė'!D47</f>
        <v>Gyvenamosios aplinkos pasiekiamumo gerinimas Zarasų mieste rekonstruojant E. Pliaterytės gatvę</v>
      </c>
      <c r="E53" s="26" t="s">
        <v>684</v>
      </c>
      <c r="F53" s="26" t="s">
        <v>706</v>
      </c>
      <c r="G53" s="26">
        <v>0.14000000000000001</v>
      </c>
      <c r="H53" s="26"/>
      <c r="I53" s="26"/>
      <c r="J53" s="26"/>
      <c r="K53" s="23"/>
      <c r="L53" s="23"/>
      <c r="M53" s="23"/>
      <c r="N53" s="23"/>
      <c r="O53" s="23"/>
      <c r="P53" s="23"/>
      <c r="Q53" s="48"/>
      <c r="R53" s="64"/>
      <c r="S53" s="64"/>
      <c r="T53" s="64"/>
      <c r="U53" s="64"/>
      <c r="V53" s="64"/>
      <c r="W53" s="38"/>
      <c r="X53" s="39"/>
      <c r="Y53" s="38" t="s">
        <v>684</v>
      </c>
      <c r="Z53" s="38" t="s">
        <v>706</v>
      </c>
      <c r="AA53" s="38">
        <v>0.13800000000000001</v>
      </c>
      <c r="AB53" s="38"/>
      <c r="AC53" s="38"/>
      <c r="AD53" s="38"/>
      <c r="AE53" s="38"/>
      <c r="AF53" s="38"/>
      <c r="AG53" s="38"/>
    </row>
    <row r="54" spans="2:33" s="1" customFormat="1" ht="118.5" customHeight="1" x14ac:dyDescent="0.35">
      <c r="B54" s="29" t="str">
        <f>'[1]1 lentelė'!B48</f>
        <v>1.2.1.1.9</v>
      </c>
      <c r="C54" s="29" t="str">
        <f>'[1]1 lentelė'!C48</f>
        <v>R095511-120000-1220</v>
      </c>
      <c r="D54" s="29" t="str">
        <f>'[1]1 lentelė'!D48</f>
        <v>Eismo sąlygų pagerinimas ir gyvenamosios aplinkos pasiekiamumo užtikrinimas, rekonstruojant Žvejų gatvę Anykščių mieste</v>
      </c>
      <c r="E54" s="293"/>
      <c r="F54" s="293"/>
      <c r="G54" s="294"/>
      <c r="H54" s="26" t="s">
        <v>707</v>
      </c>
      <c r="I54" s="26" t="s">
        <v>708</v>
      </c>
      <c r="J54" s="26">
        <v>1</v>
      </c>
      <c r="K54" s="23"/>
      <c r="L54" s="23"/>
      <c r="M54" s="23"/>
      <c r="N54" s="23"/>
      <c r="O54" s="23"/>
      <c r="P54" s="23"/>
      <c r="Q54" s="48"/>
      <c r="R54" s="64"/>
      <c r="S54" s="64"/>
      <c r="T54" s="64"/>
      <c r="U54" s="64"/>
      <c r="V54" s="64"/>
      <c r="W54" s="38"/>
      <c r="X54" s="39"/>
      <c r="Y54" s="38"/>
      <c r="Z54" s="38"/>
      <c r="AA54" s="38"/>
      <c r="AB54" s="38"/>
      <c r="AC54" s="38"/>
      <c r="AD54" s="38"/>
      <c r="AE54" s="38"/>
      <c r="AF54" s="38"/>
      <c r="AG54" s="38"/>
    </row>
    <row r="55" spans="2:33" s="1" customFormat="1" ht="75" customHeight="1" x14ac:dyDescent="0.35">
      <c r="B55" s="29" t="str">
        <f>'[1]1 lentelė'!B51</f>
        <v>1.2.1.1.12</v>
      </c>
      <c r="C55" s="29" t="str">
        <f>'[1]1 lentelė'!C51</f>
        <v>R095511-120000-1223</v>
      </c>
      <c r="D55" s="29" t="str">
        <f>'[1]1 lentelė'!D51</f>
        <v>Saugaus eismo priemonių diegimas Molėtų rajono  Giedraičių miestelyje</v>
      </c>
      <c r="E55" s="23" t="s">
        <v>707</v>
      </c>
      <c r="F55" s="23" t="s">
        <v>708</v>
      </c>
      <c r="G55" s="23">
        <v>3</v>
      </c>
      <c r="H55" s="63"/>
      <c r="I55" s="63"/>
      <c r="J55" s="63"/>
      <c r="K55" s="23"/>
      <c r="L55" s="23"/>
      <c r="M55" s="23"/>
      <c r="N55" s="23"/>
      <c r="O55" s="23"/>
      <c r="P55" s="23"/>
      <c r="Q55" s="48"/>
      <c r="R55" s="64"/>
      <c r="S55" s="64"/>
      <c r="T55" s="64"/>
      <c r="U55" s="64"/>
      <c r="V55" s="64"/>
      <c r="W55" s="38"/>
      <c r="X55" s="39"/>
      <c r="Y55" s="38"/>
      <c r="Z55" s="38"/>
      <c r="AA55" s="38"/>
      <c r="AB55" s="38"/>
      <c r="AC55" s="38"/>
      <c r="AD55" s="38"/>
      <c r="AE55" s="38"/>
      <c r="AF55" s="38"/>
      <c r="AG55" s="38"/>
    </row>
    <row r="56" spans="2:33" s="27" customFormat="1" ht="65" x14ac:dyDescent="0.35">
      <c r="B56" s="29" t="str">
        <f>'[1]1 lentelė'!B52</f>
        <v>1.2.1.1.14</v>
      </c>
      <c r="C56" s="29" t="str">
        <f>'[1]1 lentelė'!C52</f>
        <v>R095511-120000-1225</v>
      </c>
      <c r="D56" s="29" t="str">
        <f>'[1]1 lentelė'!D52</f>
        <v>Saugaus eismo priemonių diegimas Žemaitės gatvėje Zarasų mieste</v>
      </c>
      <c r="E56" s="26" t="s">
        <v>707</v>
      </c>
      <c r="F56" s="26" t="s">
        <v>708</v>
      </c>
      <c r="G56" s="26">
        <v>1</v>
      </c>
      <c r="H56" s="26"/>
      <c r="I56" s="26"/>
      <c r="J56" s="26"/>
      <c r="K56" s="26"/>
      <c r="L56" s="26"/>
      <c r="M56" s="26"/>
      <c r="N56" s="26"/>
      <c r="O56" s="26"/>
      <c r="P56" s="26"/>
      <c r="Q56" s="65"/>
      <c r="R56" s="65"/>
      <c r="S56" s="65"/>
      <c r="T56" s="65"/>
      <c r="U56" s="65"/>
      <c r="V56" s="65"/>
      <c r="X56" s="41"/>
      <c r="Y56" s="40"/>
      <c r="Z56" s="40"/>
      <c r="AA56" s="40"/>
      <c r="AB56" s="40"/>
      <c r="AC56" s="40"/>
      <c r="AD56" s="40"/>
      <c r="AE56" s="40"/>
      <c r="AF56" s="40"/>
      <c r="AG56" s="40"/>
    </row>
    <row r="57" spans="2:33" ht="104" x14ac:dyDescent="0.35">
      <c r="B57" s="42" t="str">
        <f>'[1]1 lentelė'!B53</f>
        <v xml:space="preserve">1.2.2 </v>
      </c>
      <c r="C57" s="42"/>
      <c r="D57" s="42" t="str">
        <f>'[1]1 lentelė'!D53</f>
        <v>Uždavinys: Plėtoti  aplinką tausojančią ir eismo saugą didinančią infrastruktūrą ir priemones bei darnų judumą</v>
      </c>
      <c r="E57" s="42"/>
      <c r="F57" s="42"/>
      <c r="G57" s="43"/>
      <c r="H57" s="42"/>
      <c r="I57" s="42"/>
      <c r="J57" s="43"/>
      <c r="K57" s="42"/>
      <c r="L57" s="42"/>
      <c r="M57" s="43"/>
      <c r="N57" s="42"/>
      <c r="O57" s="42"/>
      <c r="P57" s="43"/>
      <c r="Q57" s="42"/>
      <c r="R57" s="42"/>
      <c r="S57" s="43"/>
      <c r="T57" s="42"/>
      <c r="U57" s="42"/>
      <c r="V57" s="43"/>
      <c r="X57" s="32"/>
    </row>
    <row r="58" spans="2:33" ht="67.5" x14ac:dyDescent="0.35">
      <c r="B58" s="44" t="str">
        <f>'[1]1 lentelė'!B54</f>
        <v>1.2.2.1</v>
      </c>
      <c r="C58" s="44"/>
      <c r="D58" s="76" t="str">
        <f>'[1]1 lentelė'!D54</f>
        <v>Priemonė: Pėsčiųjų ir dviračių takų rekonstrukcija ir plėtra</v>
      </c>
      <c r="E58" s="44"/>
      <c r="F58" s="44"/>
      <c r="G58" s="44"/>
      <c r="H58" s="44"/>
      <c r="I58" s="44"/>
      <c r="J58" s="44"/>
      <c r="K58" s="44"/>
      <c r="L58" s="44"/>
      <c r="M58" s="44"/>
      <c r="N58" s="44"/>
      <c r="O58" s="44"/>
      <c r="P58" s="44"/>
      <c r="Q58" s="44"/>
      <c r="R58" s="44"/>
      <c r="S58" s="44"/>
      <c r="T58" s="44"/>
      <c r="U58" s="44"/>
      <c r="V58" s="44"/>
      <c r="X58" s="32"/>
    </row>
    <row r="59" spans="2:33" ht="20.25" customHeight="1" x14ac:dyDescent="0.35">
      <c r="B59" s="36"/>
      <c r="C59" s="36"/>
      <c r="D59" s="36"/>
      <c r="E59" s="36"/>
      <c r="F59" s="36"/>
      <c r="G59" s="36"/>
      <c r="H59" s="23"/>
      <c r="I59" s="23"/>
      <c r="J59" s="23"/>
      <c r="K59" s="23"/>
      <c r="L59" s="23"/>
      <c r="M59" s="23"/>
      <c r="N59" s="23"/>
      <c r="O59" s="23"/>
      <c r="P59" s="23"/>
      <c r="Q59" s="48"/>
      <c r="R59" s="48"/>
      <c r="S59" s="48"/>
      <c r="T59" s="48"/>
      <c r="U59" s="48"/>
      <c r="V59" s="48"/>
      <c r="X59" s="32"/>
    </row>
    <row r="60" spans="2:33" ht="142.5" customHeight="1" x14ac:dyDescent="0.35">
      <c r="B60" s="29" t="str">
        <f>'[1]1 lentelė'!B56</f>
        <v>1.2.2.1.3</v>
      </c>
      <c r="C60" s="29" t="str">
        <f>'[1]1 lentelė'!C56</f>
        <v>R095516-190000-1210</v>
      </c>
      <c r="D60" s="29" t="str">
        <f>'[1]1 lentelė'!D56</f>
        <v>Dviračių ir pėsčiųjų takų tinklo palei Ąžuolų g. iki mokyklų komplekso plėtra didinant atskirų Molėtų miesto teritorijų tarpusavio integraciją</v>
      </c>
      <c r="E60" s="26" t="s">
        <v>701</v>
      </c>
      <c r="F60" s="26" t="s">
        <v>1272</v>
      </c>
      <c r="G60" s="26">
        <v>0.18</v>
      </c>
      <c r="H60" s="26" t="s">
        <v>702</v>
      </c>
      <c r="I60" s="26" t="s">
        <v>715</v>
      </c>
      <c r="J60" s="47">
        <v>0.81</v>
      </c>
      <c r="K60" s="23"/>
      <c r="L60" s="23"/>
      <c r="M60" s="23"/>
      <c r="N60" s="23"/>
      <c r="O60" s="23"/>
      <c r="P60" s="23"/>
      <c r="Q60" s="48"/>
      <c r="R60" s="48"/>
      <c r="S60" s="48"/>
      <c r="T60" s="48"/>
      <c r="U60" s="48"/>
      <c r="V60" s="48"/>
      <c r="X60" s="32"/>
    </row>
    <row r="61" spans="2:33" ht="106.5" customHeight="1" x14ac:dyDescent="0.35">
      <c r="B61" s="29" t="str">
        <f>'[1]1 lentelė'!B57</f>
        <v>1.2.2.1.4</v>
      </c>
      <c r="C61" s="29" t="str">
        <f>'[1]1 lentelė'!C57</f>
        <v>R095516-190000-1211</v>
      </c>
      <c r="D61" s="29" t="str">
        <f>'[1]1 lentelė'!D57</f>
        <v>Dviračių ir pėsčiųjų takų infrastruktūros Utenos mieste plėtra, siekiant pagerinti Pramonės rajono pasiekiamumą.</v>
      </c>
      <c r="E61" s="26" t="s">
        <v>702</v>
      </c>
      <c r="F61" s="26" t="s">
        <v>1273</v>
      </c>
      <c r="G61" s="47">
        <v>0.85</v>
      </c>
      <c r="H61" s="23"/>
      <c r="I61" s="23"/>
      <c r="J61" s="23"/>
      <c r="K61" s="23"/>
      <c r="L61" s="23"/>
      <c r="M61" s="23"/>
      <c r="N61" s="23"/>
      <c r="O61" s="23"/>
      <c r="P61" s="23"/>
      <c r="Q61" s="48"/>
      <c r="R61" s="48"/>
      <c r="S61" s="48"/>
      <c r="T61" s="48"/>
      <c r="U61" s="48"/>
      <c r="V61" s="48"/>
      <c r="X61" s="32"/>
    </row>
    <row r="62" spans="2:33" ht="90.75" customHeight="1" x14ac:dyDescent="0.35">
      <c r="B62" s="29" t="str">
        <f>'[1]1 lentelė'!B58</f>
        <v xml:space="preserve">1.2.2.1.5 </v>
      </c>
      <c r="C62" s="29" t="str">
        <f>'[1]1 lentelė'!C58</f>
        <v>R095516-190000-1212</v>
      </c>
      <c r="D62" s="29" t="str">
        <f>'[1]1 lentelė'!D58</f>
        <v xml:space="preserve">Pėsčiųjų ir dviračių takų plėtra Griežto ežero pakrantėje nuo Vytauto gatvės iki Griežto gatvės </v>
      </c>
      <c r="E62" s="23" t="s">
        <v>701</v>
      </c>
      <c r="F62" s="23" t="s">
        <v>714</v>
      </c>
      <c r="G62" s="26">
        <v>0.55000000000000004</v>
      </c>
      <c r="H62" s="23"/>
      <c r="I62" s="23"/>
      <c r="J62" s="23"/>
      <c r="K62" s="23"/>
      <c r="L62" s="23"/>
      <c r="M62" s="23"/>
      <c r="N62" s="23"/>
      <c r="O62" s="23"/>
      <c r="P62" s="23"/>
      <c r="Q62" s="48"/>
      <c r="R62" s="48"/>
      <c r="S62" s="48"/>
      <c r="T62" s="48"/>
      <c r="U62" s="48"/>
      <c r="V62" s="48"/>
      <c r="X62" s="32"/>
    </row>
    <row r="63" spans="2:33" ht="90.75" customHeight="1" x14ac:dyDescent="0.35">
      <c r="B63" s="29" t="str">
        <f>'[1]1 lentelė'!B59</f>
        <v>1.2.2.1.6</v>
      </c>
      <c r="C63" s="29" t="str">
        <f>'[1]1 lentelė'!C59</f>
        <v>R095516-190000-1213</v>
      </c>
      <c r="D63" s="29" t="str">
        <f>'[1]1 lentelė'!D59</f>
        <v xml:space="preserve">Pėsčiųjų takų tinklo plėtra Dusetose, Zarasų rajone </v>
      </c>
      <c r="E63" s="26" t="s">
        <v>702</v>
      </c>
      <c r="F63" s="26" t="s">
        <v>1274</v>
      </c>
      <c r="G63" s="26">
        <v>0.2</v>
      </c>
      <c r="H63" s="26"/>
      <c r="I63" s="23"/>
      <c r="J63" s="23"/>
      <c r="K63" s="23"/>
      <c r="L63" s="23"/>
      <c r="M63" s="23"/>
      <c r="N63" s="23"/>
      <c r="O63" s="23"/>
      <c r="P63" s="23"/>
      <c r="Q63" s="48"/>
      <c r="R63" s="48"/>
      <c r="S63" s="48"/>
      <c r="T63" s="48"/>
      <c r="U63" s="48"/>
      <c r="V63" s="48"/>
      <c r="X63" s="32"/>
    </row>
    <row r="64" spans="2:33" ht="104.25" customHeight="1" x14ac:dyDescent="0.35">
      <c r="B64" s="29" t="str">
        <f>'[1]1 lentelė'!B60</f>
        <v>1.2.2.1.7</v>
      </c>
      <c r="C64" s="29" t="str">
        <f>'[1]1 lentelė'!C60</f>
        <v>R095516-190000-1214</v>
      </c>
      <c r="D64" s="29" t="str">
        <f>'[1]1 lentelė'!D60</f>
        <v>Susisiekimo sąlygų gerinimas Molėtų mieste įrengiant pėsčiųjų takus tarp Ąžuolų ir Melioratorių gatvių</v>
      </c>
      <c r="E64" s="26" t="s">
        <v>701</v>
      </c>
      <c r="F64" s="26" t="s">
        <v>714</v>
      </c>
      <c r="G64" s="26">
        <v>0.54</v>
      </c>
      <c r="H64" s="26"/>
      <c r="I64" s="23"/>
      <c r="J64" s="23"/>
      <c r="K64" s="23"/>
      <c r="L64" s="23"/>
      <c r="M64" s="23"/>
      <c r="N64" s="23"/>
      <c r="O64" s="23"/>
      <c r="P64" s="23"/>
      <c r="Q64" s="48"/>
      <c r="R64" s="48"/>
      <c r="S64" s="48"/>
      <c r="T64" s="48"/>
      <c r="U64" s="48"/>
      <c r="V64" s="48"/>
      <c r="X64" s="32"/>
    </row>
    <row r="65" spans="2:25" ht="115.5" customHeight="1" x14ac:dyDescent="0.35">
      <c r="B65" s="29" t="str">
        <f>'1 lentelė'!B65</f>
        <v>1.2.2.1.8</v>
      </c>
      <c r="C65" s="29" t="str">
        <f>'1 lentelė'!C65</f>
        <v>R095516-190000-1218</v>
      </c>
      <c r="D65" s="29" t="str">
        <f>'1 lentelė'!D65</f>
        <v>Dviračių ir pėsčiųjų tako įrengimas Ignalinos mieste sodininkų bendriją sujungiant su esamu dviračių ir pėsčiųjų taku</v>
      </c>
      <c r="E65" s="26" t="s">
        <v>701</v>
      </c>
      <c r="F65" s="26" t="s">
        <v>714</v>
      </c>
      <c r="G65" s="26">
        <v>0.65</v>
      </c>
      <c r="H65" s="26"/>
      <c r="I65" s="23"/>
      <c r="J65" s="23"/>
      <c r="K65" s="23"/>
      <c r="L65" s="23"/>
      <c r="M65" s="23"/>
      <c r="N65" s="23"/>
      <c r="O65" s="23"/>
      <c r="P65" s="23"/>
      <c r="Q65" s="48"/>
      <c r="R65" s="48"/>
      <c r="S65" s="48"/>
      <c r="T65" s="48"/>
      <c r="U65" s="48"/>
      <c r="V65" s="48"/>
      <c r="X65" s="32"/>
    </row>
    <row r="66" spans="2:25" ht="52" x14ac:dyDescent="0.35">
      <c r="B66" s="44" t="str">
        <f>'[1]1 lentelė'!B61</f>
        <v>1.2.2.2</v>
      </c>
      <c r="C66" s="44"/>
      <c r="D66" s="44" t="str">
        <f>'[1]1 lentelė'!D61</f>
        <v>Priemonė: Darnaus judumo priemonių diegimas</v>
      </c>
      <c r="E66" s="44"/>
      <c r="F66" s="44"/>
      <c r="G66" s="44"/>
      <c r="H66" s="44"/>
      <c r="I66" s="44"/>
      <c r="J66" s="44"/>
      <c r="K66" s="44"/>
      <c r="L66" s="44"/>
      <c r="M66" s="44"/>
      <c r="N66" s="44"/>
      <c r="O66" s="44"/>
      <c r="P66" s="44"/>
      <c r="Q66" s="44"/>
      <c r="R66" s="44"/>
      <c r="S66" s="44"/>
      <c r="T66" s="44"/>
      <c r="U66" s="44"/>
      <c r="V66" s="44"/>
      <c r="X66" s="32"/>
    </row>
    <row r="67" spans="2:25" x14ac:dyDescent="0.35">
      <c r="B67" s="29"/>
      <c r="C67" s="29"/>
      <c r="D67" s="29"/>
      <c r="E67" s="23"/>
      <c r="F67" s="23"/>
      <c r="G67" s="23"/>
      <c r="H67" s="23"/>
      <c r="I67" s="23"/>
      <c r="J67" s="23"/>
      <c r="K67" s="23"/>
      <c r="L67" s="23"/>
      <c r="M67" s="23"/>
      <c r="N67" s="23"/>
      <c r="O67" s="23"/>
      <c r="P67" s="23"/>
      <c r="Q67" s="48"/>
      <c r="R67" s="48"/>
      <c r="S67" s="48"/>
      <c r="T67" s="48"/>
      <c r="U67" s="48"/>
      <c r="V67" s="48"/>
      <c r="X67" s="32"/>
    </row>
    <row r="68" spans="2:25" ht="54.75" customHeight="1" x14ac:dyDescent="0.35">
      <c r="B68" s="29" t="str">
        <f>'[1]1 lentelė'!B63</f>
        <v>1.2.2.2.2</v>
      </c>
      <c r="C68" s="29" t="str">
        <f>'[1]1 lentelė'!C63</f>
        <v>R095513-500000-1214</v>
      </c>
      <c r="D68" s="29" t="str">
        <f>'[1]1 lentelė'!D63</f>
        <v xml:space="preserve">Visagino miesto darnaus judumo plano parengimas </v>
      </c>
      <c r="E68" s="26" t="s">
        <v>693</v>
      </c>
      <c r="F68" s="26" t="s">
        <v>717</v>
      </c>
      <c r="G68" s="26">
        <v>1</v>
      </c>
      <c r="H68" s="26"/>
      <c r="I68" s="26"/>
      <c r="J68" s="26"/>
      <c r="K68" s="26"/>
      <c r="L68" s="26"/>
      <c r="M68" s="26"/>
      <c r="N68" s="26"/>
      <c r="O68" s="26"/>
      <c r="P68" s="26"/>
      <c r="Q68" s="48"/>
      <c r="R68" s="48"/>
      <c r="S68" s="48"/>
      <c r="T68" s="48"/>
      <c r="U68" s="48"/>
      <c r="V68" s="48"/>
      <c r="X68" s="32"/>
    </row>
    <row r="69" spans="2:25" ht="57" customHeight="1" x14ac:dyDescent="0.35">
      <c r="B69" s="29" t="str">
        <f>'[1]1 lentelė'!B64</f>
        <v>1.2.2.2.3</v>
      </c>
      <c r="C69" s="29" t="str">
        <f>'[1]1 lentelė'!C64</f>
        <v>R095514-190000-1215</v>
      </c>
      <c r="D69" s="29" t="str">
        <f>'[1]1 lentelė'!D64</f>
        <v>Darnaus judumo infrastruktūros įrengimas Visagino mieste</v>
      </c>
      <c r="E69" s="26" t="s">
        <v>703</v>
      </c>
      <c r="F69" s="26" t="s">
        <v>718</v>
      </c>
      <c r="G69" s="26">
        <v>9</v>
      </c>
      <c r="H69" s="26"/>
      <c r="I69" s="26"/>
      <c r="J69" s="26"/>
      <c r="K69" s="26"/>
      <c r="L69" s="26"/>
      <c r="M69" s="26"/>
      <c r="N69" s="26"/>
      <c r="O69" s="26"/>
      <c r="P69" s="26"/>
      <c r="Q69" s="48"/>
      <c r="R69" s="48"/>
      <c r="S69" s="48"/>
      <c r="T69" s="48"/>
      <c r="U69" s="48"/>
      <c r="V69" s="48"/>
      <c r="X69" s="317"/>
    </row>
    <row r="70" spans="2:25" ht="52.5" customHeight="1" x14ac:dyDescent="0.35">
      <c r="B70" s="29" t="str">
        <f>'[1]1 lentelė'!B65</f>
        <v>1.2.2.2.4</v>
      </c>
      <c r="C70" s="29" t="str">
        <f>'[1]1 lentelė'!C65</f>
        <v>R095513-500000-1216</v>
      </c>
      <c r="D70" s="29" t="str">
        <f>'[1]1 lentelė'!D65</f>
        <v>Darnaus judumo Utenos mieste plano rengimas</v>
      </c>
      <c r="E70" s="26" t="s">
        <v>693</v>
      </c>
      <c r="F70" s="26" t="s">
        <v>717</v>
      </c>
      <c r="G70" s="26">
        <v>1</v>
      </c>
      <c r="H70" s="26"/>
      <c r="I70" s="26"/>
      <c r="J70" s="26"/>
      <c r="K70" s="26"/>
      <c r="L70" s="26"/>
      <c r="M70" s="26"/>
      <c r="N70" s="26"/>
      <c r="O70" s="26"/>
      <c r="P70" s="26"/>
      <c r="Q70" s="48"/>
      <c r="R70" s="48"/>
      <c r="S70" s="48"/>
      <c r="T70" s="48"/>
      <c r="U70" s="48"/>
      <c r="V70" s="48"/>
      <c r="X70" s="32"/>
    </row>
    <row r="71" spans="2:25" ht="67.5" customHeight="1" x14ac:dyDescent="0.35">
      <c r="B71" s="29" t="s">
        <v>251</v>
      </c>
      <c r="C71" s="29" t="s">
        <v>1180</v>
      </c>
      <c r="D71" s="29" t="s">
        <v>1181</v>
      </c>
      <c r="E71" s="26" t="s">
        <v>703</v>
      </c>
      <c r="F71" s="26" t="s">
        <v>718</v>
      </c>
      <c r="G71" s="26">
        <v>1</v>
      </c>
      <c r="H71" s="26"/>
      <c r="I71" s="26"/>
      <c r="J71" s="26"/>
      <c r="K71" s="26"/>
      <c r="L71" s="26"/>
      <c r="M71" s="26"/>
      <c r="N71" s="26"/>
      <c r="O71" s="26"/>
      <c r="P71" s="26"/>
      <c r="Q71" s="65"/>
      <c r="R71" s="65"/>
      <c r="S71" s="65"/>
      <c r="T71" s="65"/>
      <c r="U71" s="65"/>
      <c r="V71" s="65"/>
      <c r="W71" s="27"/>
      <c r="X71" s="316"/>
      <c r="Y71" s="27"/>
    </row>
    <row r="72" spans="2:25" ht="109.5" customHeight="1" x14ac:dyDescent="0.35">
      <c r="B72" s="44" t="str">
        <f>'[1]1 lentelė'!B67</f>
        <v>1.2.2.3</v>
      </c>
      <c r="C72" s="44"/>
      <c r="D72" s="76" t="str">
        <f>'[1]1 lentelė'!D67</f>
        <v>Priemonė: Vietinio susisiekimo viešojo transporto priemonių parko atnaujinimas</v>
      </c>
      <c r="E72" s="44"/>
      <c r="F72" s="44"/>
      <c r="G72" s="44"/>
      <c r="H72" s="44"/>
      <c r="I72" s="44"/>
      <c r="J72" s="44"/>
      <c r="K72" s="44"/>
      <c r="L72" s="44"/>
      <c r="M72" s="44"/>
      <c r="N72" s="44"/>
      <c r="O72" s="44"/>
      <c r="P72" s="44"/>
      <c r="Q72" s="44"/>
      <c r="R72" s="44"/>
      <c r="S72" s="44"/>
      <c r="T72" s="44"/>
      <c r="U72" s="44"/>
      <c r="V72" s="44"/>
      <c r="X72" s="32"/>
    </row>
    <row r="73" spans="2:25" ht="93" customHeight="1" x14ac:dyDescent="0.35">
      <c r="B73" s="29" t="str">
        <f>'[1]1 lentelė'!B69</f>
        <v>1.2.2.3.3</v>
      </c>
      <c r="C73" s="29" t="str">
        <f>'[1]1 lentelė'!C69</f>
        <v>R095518-100000-1219</v>
      </c>
      <c r="D73" s="29" t="str">
        <f>'[1]1 lentelė'!D69</f>
        <v>Utenos rajono vietinio susisiekimo viešojo transporto priemonių parko atnaujinimas</v>
      </c>
      <c r="E73" s="26" t="s">
        <v>705</v>
      </c>
      <c r="F73" s="26" t="s">
        <v>721</v>
      </c>
      <c r="G73" s="26">
        <v>4</v>
      </c>
      <c r="H73" s="26"/>
      <c r="I73" s="26"/>
      <c r="J73" s="26"/>
      <c r="K73" s="26"/>
      <c r="L73" s="26"/>
      <c r="M73" s="26"/>
      <c r="N73" s="26"/>
      <c r="O73" s="26"/>
      <c r="P73" s="26"/>
      <c r="Q73" s="65"/>
      <c r="R73" s="65"/>
      <c r="S73" s="65"/>
      <c r="T73" s="65"/>
      <c r="U73" s="65"/>
      <c r="V73" s="65"/>
      <c r="W73" s="27"/>
      <c r="X73" s="316"/>
      <c r="Y73" s="27"/>
    </row>
    <row r="74" spans="2:25" ht="42" customHeight="1" x14ac:dyDescent="0.35">
      <c r="B74" s="73" t="str">
        <f>'[1]1 lentelė'!B70</f>
        <v>2.</v>
      </c>
      <c r="C74" s="73"/>
      <c r="D74" s="73" t="str">
        <f>'[1]1 lentelė'!D70</f>
        <v>Prioritetas: Integrali ekonomika</v>
      </c>
      <c r="E74" s="57"/>
      <c r="F74" s="57"/>
      <c r="G74" s="57"/>
      <c r="H74" s="57"/>
      <c r="I74" s="57"/>
      <c r="J74" s="57"/>
      <c r="K74" s="57"/>
      <c r="L74" s="57"/>
      <c r="M74" s="57"/>
      <c r="N74" s="57"/>
      <c r="O74" s="57"/>
      <c r="P74" s="57"/>
      <c r="Q74" s="57"/>
      <c r="R74" s="57"/>
      <c r="S74" s="57"/>
      <c r="T74" s="57"/>
      <c r="U74" s="57"/>
      <c r="V74" s="57"/>
      <c r="X74" s="32"/>
    </row>
    <row r="75" spans="2:25" ht="76.5" customHeight="1" x14ac:dyDescent="0.35">
      <c r="B75" s="46" t="str">
        <f>'[1]1 lentelė'!B71</f>
        <v xml:space="preserve">2.1 </v>
      </c>
      <c r="C75" s="46"/>
      <c r="D75" s="46" t="str">
        <f>'[1]1 lentelė'!D71</f>
        <v>Tikslas: Turizmo infrastruktūros, kultūros ir gamtos paveldo plėtra</v>
      </c>
      <c r="E75" s="46"/>
      <c r="F75" s="45"/>
      <c r="G75" s="46"/>
      <c r="H75" s="46"/>
      <c r="I75" s="45"/>
      <c r="J75" s="46"/>
      <c r="K75" s="45"/>
      <c r="L75" s="46"/>
      <c r="M75" s="46"/>
      <c r="N75" s="45"/>
      <c r="O75" s="46"/>
      <c r="P75" s="45"/>
      <c r="Q75" s="45"/>
      <c r="R75" s="46"/>
      <c r="S75" s="46"/>
      <c r="T75" s="45"/>
      <c r="U75" s="46"/>
      <c r="V75" s="45"/>
    </row>
    <row r="76" spans="2:25" ht="66.75" customHeight="1" x14ac:dyDescent="0.35">
      <c r="B76" s="42" t="str">
        <f>'[1]1 lentelė'!B72</f>
        <v xml:space="preserve">2.1.1 </v>
      </c>
      <c r="C76" s="42"/>
      <c r="D76" s="42" t="str">
        <f>'[1]1 lentelė'!D72</f>
        <v>Uždavinys: Sutvarkyti ir aktualizuoti kultūros paveldo plėtrą</v>
      </c>
      <c r="E76" s="42"/>
      <c r="F76" s="43"/>
      <c r="G76" s="43"/>
      <c r="H76" s="42"/>
      <c r="I76" s="42"/>
      <c r="J76" s="43"/>
      <c r="K76" s="43"/>
      <c r="L76" s="42"/>
      <c r="M76" s="42"/>
      <c r="N76" s="43"/>
      <c r="O76" s="43"/>
      <c r="P76" s="42"/>
      <c r="Q76" s="43"/>
      <c r="R76" s="42"/>
      <c r="S76" s="42"/>
      <c r="T76" s="43"/>
      <c r="U76" s="43"/>
      <c r="V76" s="42"/>
    </row>
    <row r="77" spans="2:25" ht="81" customHeight="1" x14ac:dyDescent="0.35">
      <c r="B77" s="44" t="str">
        <f>'[1]1 lentelė'!B73</f>
        <v>2.1.1.1</v>
      </c>
      <c r="C77" s="44"/>
      <c r="D77" s="76" t="str">
        <f>'[1]1 lentelė'!D73</f>
        <v>Priemonė: Aktualizuoti savivaldybių kultūros paveldo objektus</v>
      </c>
      <c r="E77" s="44"/>
      <c r="F77" s="44"/>
      <c r="G77" s="44"/>
      <c r="H77" s="44"/>
      <c r="I77" s="44"/>
      <c r="J77" s="44"/>
      <c r="K77" s="44"/>
      <c r="L77" s="44"/>
      <c r="M77" s="44"/>
      <c r="N77" s="44"/>
      <c r="O77" s="44"/>
      <c r="P77" s="44"/>
      <c r="Q77" s="44"/>
      <c r="R77" s="44"/>
      <c r="S77" s="44"/>
      <c r="T77" s="44"/>
      <c r="U77" s="44"/>
      <c r="V77" s="44"/>
    </row>
    <row r="78" spans="2:25" ht="143" x14ac:dyDescent="0.35">
      <c r="B78" s="29" t="str">
        <f>'[1]1 lentelė'!B74</f>
        <v>2.1.1.1.1</v>
      </c>
      <c r="C78" s="29" t="str">
        <f>'[1]1 lentelė'!C74</f>
        <v>R093302-442942-2101</v>
      </c>
      <c r="D78" s="29" t="str">
        <f>'[1]1 lentelė'!D74</f>
        <v xml:space="preserve">Kompleksinis Okuličiūtės dvarelio Anykščiuose sutvarkymas ir pritaikymas kultūrinei, meninei veiklai </v>
      </c>
      <c r="E78" s="26" t="s">
        <v>712</v>
      </c>
      <c r="F78" s="26" t="s">
        <v>722</v>
      </c>
      <c r="G78" s="26">
        <v>1</v>
      </c>
      <c r="H78" s="26" t="s">
        <v>683</v>
      </c>
      <c r="I78" s="26" t="s">
        <v>723</v>
      </c>
      <c r="J78" s="26">
        <v>1400</v>
      </c>
      <c r="K78" s="26"/>
      <c r="L78" s="26"/>
      <c r="M78" s="26"/>
      <c r="N78" s="26"/>
      <c r="O78" s="26"/>
      <c r="P78" s="26"/>
      <c r="Q78" s="48"/>
      <c r="R78" s="48"/>
      <c r="S78" s="48"/>
      <c r="T78" s="48"/>
      <c r="U78" s="48"/>
      <c r="V78" s="48"/>
    </row>
    <row r="79" spans="2:25" ht="143" x14ac:dyDescent="0.35">
      <c r="B79" s="29" t="str">
        <f>'[1]1 lentelė'!B75</f>
        <v xml:space="preserve">2.1.1.1.2 </v>
      </c>
      <c r="C79" s="29" t="str">
        <f>'[1]1 lentelė'!C75</f>
        <v>R093302-440000-2102</v>
      </c>
      <c r="D79" s="29" t="str">
        <f>'[1]1 lentelė'!D75</f>
        <v xml:space="preserve">Naujų kultūros paslaugų visuomenės kultūriniams poreikiams tenkinti sukūrimas Utenos meno mokykloje </v>
      </c>
      <c r="E79" s="26" t="s">
        <v>712</v>
      </c>
      <c r="F79" s="26" t="s">
        <v>722</v>
      </c>
      <c r="G79" s="26">
        <v>1</v>
      </c>
      <c r="H79" s="26" t="s">
        <v>683</v>
      </c>
      <c r="I79" s="26" t="s">
        <v>723</v>
      </c>
      <c r="J79" s="26">
        <v>2800</v>
      </c>
      <c r="K79" s="26"/>
      <c r="L79" s="26"/>
      <c r="M79" s="26"/>
      <c r="N79" s="26"/>
      <c r="O79" s="26"/>
      <c r="P79" s="26"/>
      <c r="Q79" s="48"/>
      <c r="R79" s="48"/>
      <c r="S79" s="48"/>
      <c r="T79" s="48"/>
      <c r="U79" s="48"/>
      <c r="V79" s="48"/>
    </row>
    <row r="80" spans="2:25" ht="157.5" customHeight="1" x14ac:dyDescent="0.35">
      <c r="B80" s="29" t="str">
        <f>'1 lentelė'!B80</f>
        <v>2.1.1.1.3</v>
      </c>
      <c r="C80" s="29" t="str">
        <f>'1 lentelė'!C80</f>
        <v>R093302-440000-2103</v>
      </c>
      <c r="D80" s="29" t="str">
        <f>'1 lentelė'!D80</f>
        <v>Atgailos kanauninkų vienuolyno namo kapitalinis remontas pritaikant amatų centro ir bendruomenės poreikiams</v>
      </c>
      <c r="E80" s="26" t="s">
        <v>712</v>
      </c>
      <c r="F80" s="26" t="s">
        <v>1275</v>
      </c>
      <c r="G80" s="26">
        <v>1</v>
      </c>
      <c r="H80" s="26" t="s">
        <v>683</v>
      </c>
      <c r="I80" s="26" t="s">
        <v>1276</v>
      </c>
      <c r="J80" s="26">
        <v>1500</v>
      </c>
      <c r="K80" s="26"/>
      <c r="L80" s="26"/>
      <c r="M80" s="26"/>
      <c r="N80" s="26"/>
      <c r="O80" s="26"/>
      <c r="P80" s="26"/>
      <c r="Q80" s="48"/>
      <c r="R80" s="48"/>
      <c r="S80" s="48"/>
      <c r="T80" s="48"/>
      <c r="U80" s="48"/>
      <c r="V80" s="48"/>
    </row>
    <row r="81" spans="2:25" ht="143" x14ac:dyDescent="0.35">
      <c r="B81" s="29" t="str">
        <f>'[1]1 lentelė'!B77</f>
        <v>2.1.1.1.4</v>
      </c>
      <c r="C81" s="29" t="str">
        <f>'[1]1 lentelė'!C77</f>
        <v>R093302-442942-2104</v>
      </c>
      <c r="D81" s="29" t="str">
        <f>'[1]1 lentelė'!D77</f>
        <v>Valstybės saugomo kultūros paveldo objekto – Antazavės dvaro aktualizavimas</v>
      </c>
      <c r="E81" s="26" t="s">
        <v>712</v>
      </c>
      <c r="F81" s="26" t="s">
        <v>722</v>
      </c>
      <c r="G81" s="26">
        <v>1</v>
      </c>
      <c r="H81" s="26" t="s">
        <v>683</v>
      </c>
      <c r="I81" s="26" t="s">
        <v>723</v>
      </c>
      <c r="J81" s="26">
        <v>2600</v>
      </c>
      <c r="K81" s="26"/>
      <c r="L81" s="26"/>
      <c r="M81" s="26"/>
      <c r="N81" s="26"/>
      <c r="O81" s="26"/>
      <c r="P81" s="26"/>
      <c r="Q81" s="48"/>
      <c r="R81" s="48"/>
      <c r="S81" s="48"/>
      <c r="T81" s="48"/>
      <c r="U81" s="48"/>
      <c r="V81" s="48"/>
    </row>
    <row r="82" spans="2:25" ht="66.75" customHeight="1" x14ac:dyDescent="0.35">
      <c r="B82" s="42" t="str">
        <f>'[1]1 lentelė'!B78</f>
        <v>2.1.2</v>
      </c>
      <c r="C82" s="42"/>
      <c r="D82" s="42" t="str">
        <f>'[1]1 lentelė'!D78</f>
        <v>Uždavinys: Plėtoti turizmo išteklių ir paslaugų rinkodarą</v>
      </c>
      <c r="E82" s="42"/>
      <c r="F82" s="42"/>
      <c r="G82" s="43"/>
      <c r="H82" s="42"/>
      <c r="I82" s="42"/>
      <c r="J82" s="43"/>
      <c r="K82" s="42"/>
      <c r="L82" s="42"/>
      <c r="M82" s="43"/>
      <c r="N82" s="42"/>
      <c r="O82" s="42"/>
      <c r="P82" s="43"/>
      <c r="Q82" s="42"/>
      <c r="R82" s="42"/>
      <c r="S82" s="43"/>
      <c r="T82" s="42"/>
      <c r="U82" s="42"/>
      <c r="V82" s="43"/>
    </row>
    <row r="83" spans="2:25" ht="109.5" customHeight="1" x14ac:dyDescent="0.35">
      <c r="B83" s="44" t="str">
        <f>'[1]1 lentelė'!B79</f>
        <v>2.1.2.1</v>
      </c>
      <c r="C83" s="44"/>
      <c r="D83" s="76" t="str">
        <f>'[1]1 lentelė'!D79</f>
        <v>Priemonė: Savivaldybes jungiančių turizmo trasų ir turizmo maršrutų informacinės infrastruktūros plėtra</v>
      </c>
      <c r="E83" s="44"/>
      <c r="F83" s="44"/>
      <c r="G83" s="44"/>
      <c r="H83" s="44"/>
      <c r="I83" s="44"/>
      <c r="J83" s="44"/>
      <c r="K83" s="44"/>
      <c r="L83" s="44"/>
      <c r="M83" s="44"/>
      <c r="N83" s="44"/>
      <c r="O83" s="44"/>
      <c r="P83" s="44"/>
      <c r="Q83" s="44"/>
      <c r="R83" s="44"/>
      <c r="S83" s="44"/>
      <c r="T83" s="44"/>
      <c r="U83" s="44"/>
      <c r="V83" s="44"/>
    </row>
    <row r="84" spans="2:25" ht="69" customHeight="1" x14ac:dyDescent="0.35">
      <c r="B84" s="29" t="str">
        <f>'[1]1 lentelė'!B81</f>
        <v xml:space="preserve">2.1.2.1.2 </v>
      </c>
      <c r="C84" s="29" t="str">
        <f>'[1]1 lentelė'!C81</f>
        <v>R098821-420000-2106</v>
      </c>
      <c r="D84" s="29" t="str">
        <f>'[1]1 lentelė'!D81</f>
        <v>Informacinės infrastruktūros plėtra Ignalinos, Molėtų ir Utenos rajonuose</v>
      </c>
      <c r="E84" s="26" t="s">
        <v>700</v>
      </c>
      <c r="F84" s="26" t="s">
        <v>724</v>
      </c>
      <c r="G84" s="26">
        <v>127</v>
      </c>
      <c r="H84" s="26"/>
      <c r="I84" s="26"/>
      <c r="J84" s="26"/>
      <c r="K84" s="26"/>
      <c r="L84" s="26"/>
      <c r="M84" s="26"/>
      <c r="N84" s="26"/>
      <c r="O84" s="26"/>
      <c r="P84" s="26"/>
      <c r="Q84" s="48"/>
      <c r="R84" s="48"/>
      <c r="S84" s="48"/>
      <c r="T84" s="48"/>
      <c r="U84" s="48"/>
      <c r="V84" s="48"/>
    </row>
    <row r="85" spans="2:25" s="27" customFormat="1" ht="69" customHeight="1" x14ac:dyDescent="0.35">
      <c r="B85" s="29" t="str">
        <f>'[1]1 lentelė'!B82</f>
        <v>2.1.2.1.3</v>
      </c>
      <c r="C85" s="29" t="str">
        <f>'[1]1 lentelė'!C82</f>
        <v>R098821-420000-2107</v>
      </c>
      <c r="D85" s="29" t="str">
        <f>'[1]1 lentelė'!D82</f>
        <v>Taktiliniai maketai turistui po atviru dangumi</v>
      </c>
      <c r="E85" s="26" t="s">
        <v>700</v>
      </c>
      <c r="F85" s="26" t="s">
        <v>724</v>
      </c>
      <c r="G85" s="26">
        <v>30</v>
      </c>
      <c r="H85" s="26"/>
      <c r="I85" s="26"/>
      <c r="J85" s="26"/>
      <c r="K85" s="26"/>
      <c r="L85" s="26"/>
      <c r="M85" s="26"/>
      <c r="N85" s="26"/>
      <c r="O85" s="26"/>
      <c r="P85" s="26"/>
      <c r="Q85" s="65"/>
      <c r="R85" s="65"/>
      <c r="S85" s="65"/>
      <c r="T85" s="65"/>
      <c r="U85" s="65"/>
      <c r="V85" s="65"/>
    </row>
    <row r="86" spans="2:25" ht="90.75" customHeight="1" x14ac:dyDescent="0.35">
      <c r="B86" s="29" t="s">
        <v>1187</v>
      </c>
      <c r="C86" s="29" t="s">
        <v>1188</v>
      </c>
      <c r="D86" s="26" t="s">
        <v>1189</v>
      </c>
      <c r="E86" s="26" t="s">
        <v>700</v>
      </c>
      <c r="F86" s="26" t="s">
        <v>724</v>
      </c>
      <c r="G86" s="26">
        <v>27</v>
      </c>
      <c r="H86" s="26"/>
      <c r="I86" s="26"/>
      <c r="J86" s="26"/>
      <c r="K86" s="26"/>
      <c r="L86" s="26"/>
      <c r="M86" s="26"/>
      <c r="N86" s="26"/>
      <c r="O86" s="26"/>
      <c r="P86" s="26"/>
      <c r="Q86" s="48"/>
      <c r="R86" s="48"/>
      <c r="S86" s="48"/>
      <c r="T86" s="48"/>
      <c r="U86" s="48"/>
      <c r="V86" s="48"/>
    </row>
    <row r="87" spans="2:25" ht="50.25" customHeight="1" x14ac:dyDescent="0.35">
      <c r="B87" s="46" t="str">
        <f>'[1]1 lentelė'!B84</f>
        <v>2.2</v>
      </c>
      <c r="C87" s="46"/>
      <c r="D87" s="46" t="str">
        <f>'[1]1 lentelė'!D84</f>
        <v>Tikslas; darnaus išteklių naudojimo skatinimas</v>
      </c>
      <c r="E87" s="46"/>
      <c r="F87" s="46"/>
      <c r="G87" s="46"/>
      <c r="H87" s="45"/>
      <c r="I87" s="46"/>
      <c r="J87" s="46"/>
      <c r="K87" s="46"/>
      <c r="L87" s="45"/>
      <c r="M87" s="46"/>
      <c r="N87" s="46"/>
      <c r="O87" s="46"/>
      <c r="P87" s="45"/>
      <c r="Q87" s="46"/>
      <c r="R87" s="45"/>
      <c r="S87" s="46"/>
      <c r="T87" s="46"/>
      <c r="U87" s="46"/>
      <c r="V87" s="45"/>
    </row>
    <row r="88" spans="2:25" ht="115.5" customHeight="1" x14ac:dyDescent="0.35">
      <c r="B88" s="42" t="str">
        <f>'[1]1 lentelė'!B85</f>
        <v>2.2.1</v>
      </c>
      <c r="C88" s="42"/>
      <c r="D88" s="42" t="str">
        <f>'[1]1 lentelė'!D85</f>
        <v>Uždavinys: Plėtoti tvarią šilumos energijos, vandens tiekimo, nuotekų šalinimo ir atliekų tvarkymo sistemą</v>
      </c>
      <c r="E88" s="42"/>
      <c r="F88" s="42"/>
      <c r="G88" s="43"/>
      <c r="H88" s="42"/>
      <c r="I88" s="42"/>
      <c r="J88" s="43"/>
      <c r="K88" s="42"/>
      <c r="L88" s="42"/>
      <c r="M88" s="43"/>
      <c r="N88" s="42"/>
      <c r="O88" s="42"/>
      <c r="P88" s="43"/>
      <c r="Q88" s="42"/>
      <c r="R88" s="42"/>
      <c r="S88" s="43"/>
      <c r="T88" s="42"/>
      <c r="U88" s="42"/>
      <c r="V88" s="43"/>
    </row>
    <row r="89" spans="2:25" ht="138.75" customHeight="1" x14ac:dyDescent="0.35">
      <c r="B89" s="44" t="str">
        <f>'[1]1 lentelė'!B86</f>
        <v>2.2.1.1</v>
      </c>
      <c r="C89" s="44"/>
      <c r="D89" s="76" t="str">
        <f>'[1]1 lentelė'!D86</f>
        <v>Priemonė: Geriamojo vandens tiekimo ir nuotekų tvarkymo sistemų renovavimas ir plėtra, įmonių valdymo tobulinimas</v>
      </c>
      <c r="E89" s="44"/>
      <c r="F89" s="44"/>
      <c r="G89" s="44"/>
      <c r="H89" s="44"/>
      <c r="I89" s="44"/>
      <c r="J89" s="44"/>
      <c r="K89" s="44"/>
      <c r="L89" s="44"/>
      <c r="M89" s="44"/>
      <c r="N89" s="44"/>
      <c r="O89" s="44"/>
      <c r="P89" s="44"/>
      <c r="Q89" s="44"/>
      <c r="R89" s="44"/>
      <c r="S89" s="44"/>
      <c r="T89" s="44"/>
      <c r="U89" s="44"/>
      <c r="V89" s="44"/>
    </row>
    <row r="90" spans="2:25" ht="182" x14ac:dyDescent="0.35">
      <c r="B90" s="29" t="str">
        <f>'[1]1 lentelė'!B87</f>
        <v>2.2.1.1.1</v>
      </c>
      <c r="C90" s="29" t="str">
        <f>'[1]1 lentelė'!C87</f>
        <v>R090014-060700-2201</v>
      </c>
      <c r="D90" s="29" t="str">
        <f>'[1]1 lentelė'!D87</f>
        <v xml:space="preserve">Vandens tiekimo ir nuotekų tvarkymo infrastruktūros plėtra Ignalinos rajone </v>
      </c>
      <c r="E90" s="26" t="s">
        <v>711</v>
      </c>
      <c r="F90" s="26" t="s">
        <v>725</v>
      </c>
      <c r="G90" s="26">
        <v>5.23</v>
      </c>
      <c r="H90" s="26" t="s">
        <v>687</v>
      </c>
      <c r="I90" s="26" t="s">
        <v>726</v>
      </c>
      <c r="J90" s="26">
        <v>16</v>
      </c>
      <c r="K90" s="26" t="s">
        <v>688</v>
      </c>
      <c r="L90" s="26" t="s">
        <v>727</v>
      </c>
      <c r="M90" s="26">
        <v>1298</v>
      </c>
      <c r="N90" s="26" t="s">
        <v>689</v>
      </c>
      <c r="O90" s="26" t="s">
        <v>728</v>
      </c>
      <c r="P90" s="26">
        <v>120</v>
      </c>
      <c r="Q90" s="26" t="s">
        <v>690</v>
      </c>
      <c r="R90" s="26" t="s">
        <v>729</v>
      </c>
      <c r="S90" s="26">
        <v>27</v>
      </c>
      <c r="T90" s="26" t="s">
        <v>730</v>
      </c>
      <c r="U90" s="26" t="s">
        <v>731</v>
      </c>
      <c r="V90" s="26">
        <v>1314</v>
      </c>
      <c r="W90" s="26" t="s">
        <v>732</v>
      </c>
      <c r="X90" s="26" t="s">
        <v>733</v>
      </c>
      <c r="Y90" s="52">
        <v>147</v>
      </c>
    </row>
    <row r="91" spans="2:25" ht="169" x14ac:dyDescent="0.35">
      <c r="B91" s="29" t="str">
        <f>'[1]1 lentelė'!B88</f>
        <v>2.2.1.1.2</v>
      </c>
      <c r="C91" s="29" t="str">
        <f>'[1]1 lentelė'!C88</f>
        <v>R090014-070000-2202</v>
      </c>
      <c r="D91" s="29" t="str">
        <f>'[1]1 lentelė'!D88</f>
        <v xml:space="preserve">Vandens tiekimo ir nuotekų tvarkymo infrastruktūros plėtra ir rekonstravimas Zarasų rajono savivaldybėje </v>
      </c>
      <c r="E91" s="26" t="s">
        <v>687</v>
      </c>
      <c r="F91" s="26" t="s">
        <v>726</v>
      </c>
      <c r="G91" s="26">
        <v>106</v>
      </c>
      <c r="H91" s="26" t="s">
        <v>689</v>
      </c>
      <c r="I91" s="26" t="s">
        <v>728</v>
      </c>
      <c r="J91" s="26">
        <v>358</v>
      </c>
      <c r="K91" s="26" t="s">
        <v>690</v>
      </c>
      <c r="L91" s="26" t="s">
        <v>1277</v>
      </c>
      <c r="M91" s="26">
        <v>42</v>
      </c>
      <c r="N91" s="26" t="s">
        <v>730</v>
      </c>
      <c r="O91" s="26" t="s">
        <v>731</v>
      </c>
      <c r="P91" s="26">
        <v>106</v>
      </c>
      <c r="Q91" s="26" t="s">
        <v>732</v>
      </c>
      <c r="R91" s="26" t="s">
        <v>733</v>
      </c>
      <c r="S91" s="26">
        <v>400</v>
      </c>
      <c r="T91" s="65"/>
      <c r="U91" s="65"/>
      <c r="V91" s="65"/>
      <c r="W91" s="27"/>
      <c r="X91" s="27"/>
      <c r="Y91" s="27"/>
    </row>
    <row r="92" spans="2:25" ht="91" x14ac:dyDescent="0.35">
      <c r="B92" s="29" t="str">
        <f>'[1]1 lentelė'!B89</f>
        <v>2.2.1.1.3</v>
      </c>
      <c r="C92" s="29" t="str">
        <f>'[1]1 lentelė'!C89</f>
        <v>R090014-060000-2203</v>
      </c>
      <c r="D92" s="29" t="str">
        <f>'[1]1 lentelė'!D89</f>
        <v xml:space="preserve">Vandens tiekimo ir nuotekų tinklų rekonstravimas Visagine </v>
      </c>
      <c r="E92" s="26" t="s">
        <v>711</v>
      </c>
      <c r="F92" s="26" t="s">
        <v>725</v>
      </c>
      <c r="G92" s="26">
        <v>19.37</v>
      </c>
      <c r="H92" s="26"/>
      <c r="I92" s="26"/>
      <c r="J92" s="26"/>
      <c r="K92" s="26"/>
      <c r="L92" s="26"/>
      <c r="M92" s="26"/>
      <c r="N92" s="26"/>
      <c r="O92" s="26"/>
      <c r="P92" s="26"/>
      <c r="Q92" s="65"/>
      <c r="R92" s="65"/>
      <c r="S92" s="65"/>
      <c r="T92" s="65"/>
      <c r="U92" s="65"/>
      <c r="V92" s="65"/>
      <c r="W92" s="27"/>
      <c r="X92" s="27"/>
      <c r="Y92" s="27"/>
    </row>
    <row r="93" spans="2:25" ht="169" x14ac:dyDescent="0.35">
      <c r="B93" s="29" t="str">
        <f>'[1]1 lentelė'!B90</f>
        <v>2.2.1.1.4</v>
      </c>
      <c r="C93" s="29" t="str">
        <f>'[1]1 lentelė'!C90</f>
        <v>R090014-070600-2204</v>
      </c>
      <c r="D93" s="29" t="str">
        <f>'[1]1 lentelė'!D90</f>
        <v>Vandens tiekimo ir nuotekų tvarkymo infrastruktūros plėtra ir rekonstrukcija Anykščių r. sav. Kurklių miestelyje</v>
      </c>
      <c r="E93" s="26" t="s">
        <v>687</v>
      </c>
      <c r="F93" s="26" t="s">
        <v>726</v>
      </c>
      <c r="G93" s="26">
        <v>328</v>
      </c>
      <c r="H93" s="26" t="s">
        <v>689</v>
      </c>
      <c r="I93" s="26" t="s">
        <v>728</v>
      </c>
      <c r="J93" s="26">
        <v>273</v>
      </c>
      <c r="K93" s="26" t="s">
        <v>690</v>
      </c>
      <c r="L93" s="26" t="s">
        <v>1277</v>
      </c>
      <c r="M93" s="26">
        <v>350</v>
      </c>
      <c r="N93" s="26" t="s">
        <v>711</v>
      </c>
      <c r="O93" s="26" t="s">
        <v>725</v>
      </c>
      <c r="P93" s="26">
        <v>0.31</v>
      </c>
      <c r="Q93" s="26" t="s">
        <v>730</v>
      </c>
      <c r="R93" s="26" t="s">
        <v>731</v>
      </c>
      <c r="S93" s="26">
        <v>328</v>
      </c>
      <c r="T93" s="26" t="s">
        <v>732</v>
      </c>
      <c r="U93" s="26" t="s">
        <v>733</v>
      </c>
      <c r="V93" s="26">
        <v>350</v>
      </c>
      <c r="W93" s="27"/>
      <c r="X93" s="27"/>
      <c r="Y93" s="27"/>
    </row>
    <row r="94" spans="2:25" ht="169" x14ac:dyDescent="0.35">
      <c r="B94" s="29" t="str">
        <f>'[1]1 lentelė'!B91</f>
        <v>2.2.1.1.5</v>
      </c>
      <c r="C94" s="29" t="str">
        <f>'[1]1 lentelė'!C91</f>
        <v>R090014-070600-2205</v>
      </c>
      <c r="D94" s="29" t="str">
        <f>'[1]1 lentelė'!D91</f>
        <v xml:space="preserve"> Vandens tiekimo ir nuotekų tvarkymo infrastruktūros plėtra ir rekonstrukcija Molėtų rajone </v>
      </c>
      <c r="E94" s="26" t="s">
        <v>687</v>
      </c>
      <c r="F94" s="26" t="s">
        <v>726</v>
      </c>
      <c r="G94" s="26">
        <v>20</v>
      </c>
      <c r="H94" s="26" t="s">
        <v>689</v>
      </c>
      <c r="I94" s="26" t="s">
        <v>728</v>
      </c>
      <c r="J94" s="26">
        <v>210</v>
      </c>
      <c r="K94" s="26" t="s">
        <v>690</v>
      </c>
      <c r="L94" s="26" t="s">
        <v>1277</v>
      </c>
      <c r="M94" s="26">
        <v>194</v>
      </c>
      <c r="N94" s="26" t="s">
        <v>711</v>
      </c>
      <c r="O94" s="26" t="s">
        <v>725</v>
      </c>
      <c r="P94" s="26">
        <v>2.4300000000000002</v>
      </c>
      <c r="Q94" s="26" t="s">
        <v>730</v>
      </c>
      <c r="R94" s="26" t="s">
        <v>731</v>
      </c>
      <c r="S94" s="26">
        <v>20</v>
      </c>
      <c r="T94" s="26" t="s">
        <v>732</v>
      </c>
      <c r="U94" s="26" t="s">
        <v>733</v>
      </c>
      <c r="V94" s="26">
        <v>404</v>
      </c>
      <c r="W94" s="27"/>
      <c r="X94" s="27"/>
      <c r="Y94" s="27"/>
    </row>
    <row r="95" spans="2:25" ht="143" x14ac:dyDescent="0.35">
      <c r="B95" s="29" t="str">
        <f>'[1]1 lentelė'!B92</f>
        <v>2.2.1.1.6</v>
      </c>
      <c r="C95" s="29" t="str">
        <f>'[1]1 lentelė'!C92</f>
        <v>R090014-075000-2206</v>
      </c>
      <c r="D95" s="29" t="str">
        <f>'[1]1 lentelė'!D92</f>
        <v>Vandens tiekimo ir nuotekų tvarkymo infrastruktūros plėtra Utenos rajone (Jasonių k.)</v>
      </c>
      <c r="E95" s="26" t="s">
        <v>687</v>
      </c>
      <c r="F95" s="26" t="s">
        <v>1278</v>
      </c>
      <c r="G95" s="26">
        <v>544</v>
      </c>
      <c r="H95" s="26" t="s">
        <v>689</v>
      </c>
      <c r="I95" s="26" t="s">
        <v>1279</v>
      </c>
      <c r="J95" s="26">
        <v>634</v>
      </c>
      <c r="K95" s="26" t="s">
        <v>730</v>
      </c>
      <c r="L95" s="26" t="s">
        <v>731</v>
      </c>
      <c r="M95" s="26">
        <v>544</v>
      </c>
      <c r="N95" s="26" t="s">
        <v>732</v>
      </c>
      <c r="O95" s="26" t="s">
        <v>733</v>
      </c>
      <c r="P95" s="26">
        <v>634</v>
      </c>
      <c r="Q95" s="65"/>
      <c r="R95" s="65"/>
      <c r="S95" s="65"/>
      <c r="T95" s="65"/>
      <c r="U95" s="65"/>
      <c r="V95" s="65"/>
      <c r="W95" s="27"/>
      <c r="X95" s="27"/>
      <c r="Y95" s="27"/>
    </row>
    <row r="96" spans="2:25" ht="104.25" customHeight="1" x14ac:dyDescent="0.35">
      <c r="B96" s="29" t="str">
        <f>'[1]1 lentelė'!B93</f>
        <v>2.2.1.1.7</v>
      </c>
      <c r="C96" s="29" t="str">
        <f>'[1]1 lentelė'!C93</f>
        <v>R090014-060000-2225</v>
      </c>
      <c r="D96" s="29" t="str">
        <f>'[1]1 lentelė'!D93</f>
        <v>Vandens tiekimo ir nuotekų tvarkymo infrastruktūros rekonstrukcija ir inventorizacija Ignalinos rajone</v>
      </c>
      <c r="E96" s="26" t="s">
        <v>711</v>
      </c>
      <c r="F96" s="26" t="s">
        <v>725</v>
      </c>
      <c r="G96" s="26">
        <v>0.95</v>
      </c>
      <c r="H96" s="26"/>
      <c r="I96" s="26"/>
      <c r="J96" s="26"/>
      <c r="K96" s="26"/>
      <c r="L96" s="26"/>
      <c r="M96" s="26"/>
      <c r="N96" s="26"/>
      <c r="O96" s="26"/>
      <c r="P96" s="26"/>
      <c r="Q96" s="65"/>
      <c r="R96" s="65"/>
      <c r="S96" s="65"/>
      <c r="T96" s="65"/>
      <c r="U96" s="65"/>
      <c r="V96" s="65"/>
      <c r="W96" s="27"/>
      <c r="X96" s="27"/>
      <c r="Y96" s="27"/>
    </row>
    <row r="97" spans="2:33" ht="169" x14ac:dyDescent="0.35">
      <c r="B97" s="29" t="str">
        <f>'[1]1 lentelė'!B94</f>
        <v>2.2.1.1.8</v>
      </c>
      <c r="C97" s="29" t="str">
        <f>'[1]1 lentelė'!C94</f>
        <v>R090014-075000-2226</v>
      </c>
      <c r="D97" s="29" t="str">
        <f>'[1]1 lentelė'!D94</f>
        <v>Vandens tiekimo ir nuotekų tvarkymo infrastruktūros plėtra Utenos rajone (Jasonių k. II etapas)</v>
      </c>
      <c r="E97" s="26" t="s">
        <v>687</v>
      </c>
      <c r="F97" s="26" t="s">
        <v>726</v>
      </c>
      <c r="G97" s="26">
        <v>153</v>
      </c>
      <c r="H97" s="293"/>
      <c r="I97" s="293"/>
      <c r="J97" s="293"/>
      <c r="K97" s="26" t="s">
        <v>689</v>
      </c>
      <c r="L97" s="26" t="s">
        <v>728</v>
      </c>
      <c r="M97" s="26">
        <v>153</v>
      </c>
      <c r="N97" s="293"/>
      <c r="O97" s="293"/>
      <c r="P97" s="293"/>
      <c r="Q97" s="26" t="s">
        <v>730</v>
      </c>
      <c r="R97" s="26" t="s">
        <v>731</v>
      </c>
      <c r="S97" s="26">
        <v>153</v>
      </c>
      <c r="T97" s="26" t="s">
        <v>732</v>
      </c>
      <c r="U97" s="26" t="s">
        <v>733</v>
      </c>
      <c r="V97" s="26">
        <v>153</v>
      </c>
      <c r="W97" s="27"/>
      <c r="X97" s="27"/>
      <c r="Y97" s="27"/>
    </row>
    <row r="98" spans="2:33" s="27" customFormat="1" ht="169" x14ac:dyDescent="0.35">
      <c r="B98" s="29" t="str">
        <f>'[1]1 lentelė'!B95</f>
        <v>2.2.1.1.9</v>
      </c>
      <c r="C98" s="29" t="str">
        <f>'[1]1 lentelė'!C95</f>
        <v>R090014-070000-2227</v>
      </c>
      <c r="D98" s="29" t="str">
        <f>'[1]1 lentelė'!D95</f>
        <v>Vandentiekio ir nuotekų tinklų Anykščių aglomeracijoje (sodų bendrija ,,Šaltupys" ir Keblonių k.) statybos darbai.</v>
      </c>
      <c r="E98" s="26" t="s">
        <v>687</v>
      </c>
      <c r="F98" s="26" t="s">
        <v>726</v>
      </c>
      <c r="G98" s="26">
        <v>288</v>
      </c>
      <c r="H98" s="26" t="s">
        <v>689</v>
      </c>
      <c r="I98" s="26" t="s">
        <v>728</v>
      </c>
      <c r="J98" s="26">
        <v>288</v>
      </c>
      <c r="K98" s="26" t="s">
        <v>730</v>
      </c>
      <c r="L98" s="26" t="s">
        <v>731</v>
      </c>
      <c r="M98" s="26">
        <v>288</v>
      </c>
      <c r="N98" s="26" t="s">
        <v>732</v>
      </c>
      <c r="O98" s="26" t="s">
        <v>733</v>
      </c>
      <c r="P98" s="26">
        <v>288</v>
      </c>
      <c r="Q98" s="65"/>
      <c r="R98" s="26"/>
      <c r="S98" s="26"/>
      <c r="T98" s="65"/>
      <c r="U98" s="65"/>
      <c r="V98" s="65"/>
    </row>
    <row r="99" spans="2:33" ht="182" x14ac:dyDescent="0.35">
      <c r="B99" s="29" t="str">
        <f>'[1]1 lentelė'!B96</f>
        <v>2.2.1.1.10</v>
      </c>
      <c r="C99" s="29" t="str">
        <f>'[1]1 lentelė'!C96</f>
        <v>R090014-070600-2228</v>
      </c>
      <c r="D99" s="29" t="str">
        <f>'[1]1 lentelė'!D96</f>
        <v>Vandens tiekimo ir nuotekų tvarkymo infrastruktūros plėtra ir rekonstravimas Zarasų rajono savivaldybėje (II etapas)</v>
      </c>
      <c r="E99" s="26" t="s">
        <v>687</v>
      </c>
      <c r="F99" s="26" t="s">
        <v>726</v>
      </c>
      <c r="G99" s="26">
        <v>44</v>
      </c>
      <c r="H99" s="26" t="s">
        <v>689</v>
      </c>
      <c r="I99" s="26" t="s">
        <v>728</v>
      </c>
      <c r="J99" s="26">
        <v>93</v>
      </c>
      <c r="K99" s="26" t="s">
        <v>690</v>
      </c>
      <c r="L99" s="26" t="s">
        <v>729</v>
      </c>
      <c r="M99" s="26">
        <v>62</v>
      </c>
      <c r="N99" s="26" t="s">
        <v>730</v>
      </c>
      <c r="O99" s="26" t="s">
        <v>731</v>
      </c>
      <c r="P99" s="26">
        <v>44</v>
      </c>
      <c r="Q99" s="26" t="s">
        <v>732</v>
      </c>
      <c r="R99" s="26" t="s">
        <v>733</v>
      </c>
      <c r="S99" s="26">
        <v>155</v>
      </c>
      <c r="T99" s="65"/>
      <c r="U99" s="65"/>
      <c r="V99" s="65"/>
      <c r="W99" s="27"/>
      <c r="X99" s="27"/>
      <c r="Y99" s="27"/>
    </row>
    <row r="100" spans="2:33" ht="169" x14ac:dyDescent="0.35">
      <c r="B100" s="29" t="str">
        <f>'[1]1 lentelė'!B97</f>
        <v>2.2.1.1.11</v>
      </c>
      <c r="C100" s="29" t="str">
        <f>'[1]1 lentelė'!C97</f>
        <v>R090014-070600-2229</v>
      </c>
      <c r="D100" s="29" t="str">
        <f>'[1]1 lentelė'!D97</f>
        <v>Vandens tiekimo ir nuotekų tvarkymo infrastruktūros plėtra ir rekonstrukcija Molėtų rajone (II etapas)</v>
      </c>
      <c r="E100" s="26" t="s">
        <v>687</v>
      </c>
      <c r="F100" s="26" t="s">
        <v>726</v>
      </c>
      <c r="G100" s="26">
        <v>32</v>
      </c>
      <c r="H100" s="26" t="s">
        <v>689</v>
      </c>
      <c r="I100" s="26" t="s">
        <v>728</v>
      </c>
      <c r="J100" s="26">
        <v>107</v>
      </c>
      <c r="K100" s="26" t="s">
        <v>711</v>
      </c>
      <c r="L100" s="26" t="s">
        <v>725</v>
      </c>
      <c r="M100" s="47">
        <v>0.1</v>
      </c>
      <c r="N100" s="26" t="s">
        <v>732</v>
      </c>
      <c r="O100" s="26" t="s">
        <v>733</v>
      </c>
      <c r="P100" s="26">
        <v>107</v>
      </c>
      <c r="Q100" s="26" t="s">
        <v>730</v>
      </c>
      <c r="R100" s="26" t="s">
        <v>731</v>
      </c>
      <c r="S100" s="26">
        <v>32</v>
      </c>
      <c r="T100" s="65"/>
      <c r="U100" s="65"/>
      <c r="V100" s="65"/>
      <c r="W100" s="27"/>
      <c r="X100" s="27"/>
      <c r="Y100" s="27"/>
    </row>
    <row r="101" spans="2:33" ht="54.75" customHeight="1" x14ac:dyDescent="0.35">
      <c r="B101" s="44" t="str">
        <f>'[1]1 lentelė'!B98</f>
        <v>2.2.1.2</v>
      </c>
      <c r="C101" s="44"/>
      <c r="D101" s="76" t="str">
        <f>'[1]1 lentelė'!D98</f>
        <v>Priemonė: Paviršinių nuotekų sistemų tvarkymas</v>
      </c>
      <c r="E101" s="44"/>
      <c r="F101" s="44"/>
      <c r="G101" s="44"/>
      <c r="H101" s="44"/>
      <c r="I101" s="44"/>
      <c r="J101" s="44"/>
      <c r="K101" s="44"/>
      <c r="L101" s="44"/>
      <c r="M101" s="44"/>
      <c r="N101" s="44"/>
      <c r="O101" s="44"/>
      <c r="P101" s="44"/>
      <c r="Q101" s="44"/>
      <c r="R101" s="44"/>
      <c r="S101" s="44"/>
      <c r="T101" s="44"/>
      <c r="U101" s="44"/>
      <c r="V101" s="44"/>
      <c r="W101" s="27"/>
      <c r="X101" s="27"/>
      <c r="Y101" s="27"/>
    </row>
    <row r="102" spans="2:33" ht="154.5" customHeight="1" x14ac:dyDescent="0.35">
      <c r="B102" s="29" t="str">
        <f>'[1]1 lentelė'!B99</f>
        <v>2.2.1.2.1</v>
      </c>
      <c r="C102" s="29" t="str">
        <f>'[1]1 lentelė'!C99</f>
        <v>R090007-080000-2207</v>
      </c>
      <c r="D102" s="29" t="str">
        <f>'[1]1 lentelė'!D99</f>
        <v>Paviršinių nuotekų tinklų ir jiems priklausančios infrastruktūros rekonstrukcija ir plėtra Utenos mieste</v>
      </c>
      <c r="E102" s="26" t="s">
        <v>709</v>
      </c>
      <c r="F102" s="26" t="s">
        <v>734</v>
      </c>
      <c r="G102" s="26">
        <v>52.58</v>
      </c>
      <c r="H102" s="26" t="s">
        <v>686</v>
      </c>
      <c r="I102" s="26" t="s">
        <v>735</v>
      </c>
      <c r="J102" s="26">
        <v>20.25</v>
      </c>
      <c r="K102" s="26"/>
      <c r="L102" s="26"/>
      <c r="M102" s="26"/>
      <c r="N102" s="26"/>
      <c r="O102" s="26"/>
      <c r="P102" s="26"/>
      <c r="Q102" s="65"/>
      <c r="R102" s="65"/>
      <c r="S102" s="65"/>
      <c r="T102" s="65"/>
      <c r="U102" s="65"/>
      <c r="V102" s="65"/>
      <c r="W102" s="27"/>
      <c r="X102" s="27"/>
      <c r="Y102" s="27"/>
    </row>
    <row r="103" spans="2:33" ht="156" customHeight="1" x14ac:dyDescent="0.35">
      <c r="B103" s="29" t="str">
        <f>'[1]1 lentelė'!B100</f>
        <v>2.2.1.2.2</v>
      </c>
      <c r="C103" s="29" t="str">
        <f>'[1]1 lentelė'!C100</f>
        <v>R090007-080000-2208</v>
      </c>
      <c r="D103" s="29" t="str">
        <f>'[1]1 lentelė'!D100</f>
        <v>Inžinerinių paviršinių nuotekų surinkimo ir šalinimo tinklų rekonstravimas Visagino g. atkarpoje nuo Parko iki Vilties g.</v>
      </c>
      <c r="E103" s="26" t="s">
        <v>709</v>
      </c>
      <c r="F103" s="26" t="s">
        <v>1280</v>
      </c>
      <c r="G103" s="26">
        <v>71.92</v>
      </c>
      <c r="H103" s="26"/>
      <c r="I103" s="26"/>
      <c r="J103" s="26"/>
      <c r="K103" s="26"/>
      <c r="L103" s="26"/>
      <c r="M103" s="26"/>
      <c r="N103" s="26"/>
      <c r="O103" s="26"/>
      <c r="P103" s="26"/>
      <c r="Q103" s="65"/>
      <c r="R103" s="65"/>
      <c r="S103" s="65"/>
      <c r="T103" s="65"/>
      <c r="U103" s="65"/>
      <c r="V103" s="65"/>
      <c r="W103" s="27"/>
      <c r="X103" s="27"/>
      <c r="Y103" s="27"/>
    </row>
    <row r="104" spans="2:33" s="1" customFormat="1" ht="66.75" customHeight="1" x14ac:dyDescent="0.35">
      <c r="B104" s="21" t="str">
        <f>'[1]1 lentelė'!B101</f>
        <v>2.2.1.3</v>
      </c>
      <c r="C104" s="21"/>
      <c r="D104" s="21" t="str">
        <f>'[1]1 lentelė'!D101</f>
        <v>Priemonė: Komunalinių atliekų tvarkymo infrastruktūros plėtra</v>
      </c>
      <c r="E104" s="21"/>
      <c r="F104" s="21"/>
      <c r="G104" s="21"/>
      <c r="H104" s="21"/>
      <c r="I104" s="21"/>
      <c r="J104" s="21"/>
      <c r="K104" s="21"/>
      <c r="L104" s="21"/>
      <c r="M104" s="21"/>
      <c r="N104" s="21"/>
      <c r="O104" s="21"/>
      <c r="P104" s="21"/>
      <c r="Q104" s="21"/>
      <c r="R104" s="21"/>
      <c r="S104" s="21"/>
      <c r="T104" s="21"/>
      <c r="U104" s="21"/>
      <c r="V104" s="21"/>
      <c r="W104" s="40"/>
      <c r="X104" s="40"/>
      <c r="Y104" s="40"/>
      <c r="Z104" s="38"/>
      <c r="AA104" s="38"/>
      <c r="AB104" s="38"/>
      <c r="AC104" s="38"/>
      <c r="AD104" s="38"/>
      <c r="AE104" s="38"/>
      <c r="AF104" s="38"/>
      <c r="AG104" s="38"/>
    </row>
    <row r="105" spans="2:33" s="1" customFormat="1" ht="103.5" customHeight="1" x14ac:dyDescent="0.35">
      <c r="B105" s="29" t="str">
        <f>'[1]1 lentelė'!B102</f>
        <v>2.2.1.3.1</v>
      </c>
      <c r="C105" s="29" t="str">
        <f>'[1]1 lentelė'!C102</f>
        <v>R090008-050000-2209</v>
      </c>
      <c r="D105" s="29" t="str">
        <f>'[1]1 lentelė'!D102</f>
        <v>Komunalinių atliekų tvarkymo infrastruktūros plėtra Visagino savivaldybėje</v>
      </c>
      <c r="E105" s="52" t="s">
        <v>710</v>
      </c>
      <c r="F105" s="52" t="s">
        <v>1281</v>
      </c>
      <c r="G105" s="26">
        <v>1105.32</v>
      </c>
      <c r="H105" s="52"/>
      <c r="I105" s="52"/>
      <c r="J105" s="52"/>
      <c r="K105" s="52"/>
      <c r="L105" s="52"/>
      <c r="M105" s="52"/>
      <c r="N105" s="52"/>
      <c r="O105" s="52"/>
      <c r="P105" s="26"/>
      <c r="Q105" s="65"/>
      <c r="R105" s="66"/>
      <c r="S105" s="66"/>
      <c r="T105" s="66"/>
      <c r="U105" s="66"/>
      <c r="V105" s="66"/>
      <c r="W105" s="40"/>
      <c r="X105" s="40"/>
      <c r="Y105" s="40"/>
      <c r="Z105" s="38"/>
      <c r="AA105" s="38"/>
      <c r="AB105" s="38"/>
      <c r="AC105" s="38"/>
      <c r="AD105" s="38"/>
      <c r="AE105" s="38"/>
      <c r="AF105" s="38"/>
      <c r="AG105" s="38"/>
    </row>
    <row r="106" spans="2:33" s="1" customFormat="1" ht="144.75" customHeight="1" x14ac:dyDescent="0.35">
      <c r="B106" s="29" t="str">
        <f>'[1]1 lentelė'!B103</f>
        <v>2.2.1.3.2</v>
      </c>
      <c r="C106" s="29" t="str">
        <f>'[1]1 lentelė'!C103</f>
        <v>R090008-050000-2210</v>
      </c>
      <c r="D106" s="29" t="str">
        <f>'[1]1 lentelė'!D103</f>
        <v>Konteinerinių aikštelių įrengimas ( rekonstrukcija) Ignalinos r. savivaldybėje ir atliekų surinkimo konteinerių konteinerinėms aikštelėms įsigijimas</v>
      </c>
      <c r="E106" s="52" t="s">
        <v>710</v>
      </c>
      <c r="F106" s="52" t="s">
        <v>1282</v>
      </c>
      <c r="G106" s="26">
        <v>729</v>
      </c>
      <c r="H106" s="52"/>
      <c r="I106" s="52"/>
      <c r="J106" s="52"/>
      <c r="K106" s="52"/>
      <c r="L106" s="52"/>
      <c r="M106" s="52"/>
      <c r="N106" s="52"/>
      <c r="O106" s="52"/>
      <c r="P106" s="26"/>
      <c r="Q106" s="65"/>
      <c r="R106" s="66"/>
      <c r="S106" s="66"/>
      <c r="T106" s="66"/>
      <c r="U106" s="66"/>
      <c r="V106" s="66"/>
      <c r="W106" s="40"/>
      <c r="X106" s="40"/>
      <c r="Y106" s="40"/>
      <c r="Z106" s="38"/>
      <c r="AA106" s="38"/>
      <c r="AB106" s="38"/>
      <c r="AC106" s="38"/>
      <c r="AD106" s="38"/>
      <c r="AE106" s="38"/>
      <c r="AF106" s="38"/>
      <c r="AG106" s="38"/>
    </row>
    <row r="107" spans="2:33" s="1" customFormat="1" ht="92.25" customHeight="1" x14ac:dyDescent="0.35">
      <c r="B107" s="29" t="str">
        <f>'[1]1 lentelė'!B104</f>
        <v>2.2.1.3.3</v>
      </c>
      <c r="C107" s="29" t="str">
        <f>'[1]1 lentelė'!C104</f>
        <v>R090008-050000-2211</v>
      </c>
      <c r="D107" s="29" t="str">
        <f>'[1]1 lentelė'!D104</f>
        <v>Komunalinių atliekų tvarkymo infrastruktūros plėtra Anykščių rajono savivaldybėje</v>
      </c>
      <c r="E107" s="26" t="s">
        <v>710</v>
      </c>
      <c r="F107" s="26" t="s">
        <v>1283</v>
      </c>
      <c r="G107" s="26">
        <v>2553.5</v>
      </c>
      <c r="H107" s="52"/>
      <c r="I107" s="52"/>
      <c r="J107" s="52"/>
      <c r="K107" s="52"/>
      <c r="L107" s="52"/>
      <c r="M107" s="52"/>
      <c r="N107" s="52"/>
      <c r="O107" s="52"/>
      <c r="P107" s="26"/>
      <c r="Q107" s="65"/>
      <c r="R107" s="66"/>
      <c r="S107" s="66"/>
      <c r="T107" s="66"/>
      <c r="U107" s="66"/>
      <c r="V107" s="66"/>
      <c r="W107" s="40"/>
      <c r="X107" s="40"/>
      <c r="Y107" s="40"/>
      <c r="Z107" s="38"/>
      <c r="AA107" s="38"/>
      <c r="AB107" s="38"/>
      <c r="AC107" s="38"/>
      <c r="AD107" s="38"/>
      <c r="AE107" s="38"/>
      <c r="AF107" s="38"/>
      <c r="AG107" s="38"/>
    </row>
    <row r="108" spans="2:33" s="1" customFormat="1" ht="91" x14ac:dyDescent="0.35">
      <c r="B108" s="29" t="str">
        <f>'[1]1 lentelė'!B105</f>
        <v>2.2.1.3.4</v>
      </c>
      <c r="C108" s="29" t="str">
        <f>'[1]1 lentelė'!C105</f>
        <v>R090008-050000-2212</v>
      </c>
      <c r="D108" s="29" t="str">
        <f>'[1]1 lentelė'!D105</f>
        <v>Molėtų rajono komunalinių atliekų tvarkymo infrastruktūros plėtra</v>
      </c>
      <c r="E108" s="26" t="s">
        <v>710</v>
      </c>
      <c r="F108" s="26" t="s">
        <v>1283</v>
      </c>
      <c r="G108" s="26">
        <v>2248.75</v>
      </c>
      <c r="H108" s="52"/>
      <c r="I108" s="52"/>
      <c r="J108" s="52"/>
      <c r="K108" s="52"/>
      <c r="L108" s="52"/>
      <c r="M108" s="52"/>
      <c r="N108" s="52"/>
      <c r="O108" s="52"/>
      <c r="P108" s="26"/>
      <c r="Q108" s="65"/>
      <c r="R108" s="66"/>
      <c r="S108" s="66"/>
      <c r="T108" s="66"/>
      <c r="U108" s="66"/>
      <c r="V108" s="66"/>
      <c r="W108" s="40"/>
      <c r="X108" s="40"/>
      <c r="Y108" s="40"/>
      <c r="Z108" s="38"/>
      <c r="AA108" s="38"/>
      <c r="AB108" s="38"/>
      <c r="AC108" s="38"/>
      <c r="AD108" s="38"/>
      <c r="AE108" s="38"/>
      <c r="AF108" s="38"/>
      <c r="AG108" s="38"/>
    </row>
    <row r="109" spans="2:33" s="1" customFormat="1" ht="104" x14ac:dyDescent="0.35">
      <c r="B109" s="29" t="str">
        <f>'[1]1 lentelė'!B106</f>
        <v>2.2.1.3.5</v>
      </c>
      <c r="C109" s="29" t="str">
        <f>'[3]1 lentelė'!C111</f>
        <v>R090008-050000-2213</v>
      </c>
      <c r="D109" s="29" t="str">
        <f>'[3]1 lentelė'!E111</f>
        <v>Zarasų rajono savivaldybės administracija, partneris – UAB Utenos regiono atliekų tvarkymo centras</v>
      </c>
      <c r="E109" s="52" t="s">
        <v>710</v>
      </c>
      <c r="F109" s="52" t="s">
        <v>1281</v>
      </c>
      <c r="G109" s="26">
        <v>1213.93</v>
      </c>
      <c r="H109" s="52"/>
      <c r="I109" s="52"/>
      <c r="J109" s="52"/>
      <c r="K109" s="52"/>
      <c r="L109" s="52"/>
      <c r="M109" s="52"/>
      <c r="N109" s="52"/>
      <c r="O109" s="52"/>
      <c r="P109" s="26"/>
      <c r="Q109" s="65"/>
      <c r="R109" s="66"/>
      <c r="S109" s="66"/>
      <c r="T109" s="66"/>
      <c r="U109" s="66"/>
      <c r="V109" s="66"/>
      <c r="W109" s="40"/>
      <c r="X109" s="40"/>
      <c r="Y109" s="40"/>
      <c r="Z109" s="38"/>
      <c r="AA109" s="38"/>
      <c r="AB109" s="38"/>
      <c r="AC109" s="38"/>
      <c r="AD109" s="38"/>
      <c r="AE109" s="38"/>
      <c r="AF109" s="38"/>
      <c r="AG109" s="38"/>
    </row>
    <row r="110" spans="2:33" s="1" customFormat="1" ht="91" x14ac:dyDescent="0.35">
      <c r="B110" s="29" t="str">
        <f>'[1]1 lentelė'!B107</f>
        <v>2.2.1.3.6</v>
      </c>
      <c r="C110" s="29" t="str">
        <f>'[3]1 lentelė'!C112</f>
        <v>R090008-050000-2214</v>
      </c>
      <c r="D110" s="29" t="str">
        <f>'[3]1 lentelė'!D112</f>
        <v>Komunalinių atliekų tvarkymo infrastruktūros plėtra Utenos rajone</v>
      </c>
      <c r="E110" s="52" t="s">
        <v>710</v>
      </c>
      <c r="F110" s="52" t="s">
        <v>736</v>
      </c>
      <c r="G110" s="26">
        <v>3064.6</v>
      </c>
      <c r="H110" s="52"/>
      <c r="I110" s="52"/>
      <c r="J110" s="52"/>
      <c r="K110" s="52"/>
      <c r="L110" s="52"/>
      <c r="M110" s="52"/>
      <c r="N110" s="52"/>
      <c r="O110" s="52"/>
      <c r="P110" s="26"/>
      <c r="Q110" s="65"/>
      <c r="R110" s="66"/>
      <c r="S110" s="66"/>
      <c r="T110" s="66"/>
      <c r="U110" s="66"/>
      <c r="V110" s="66"/>
      <c r="W110" s="40"/>
      <c r="X110" s="40"/>
      <c r="Y110" s="40"/>
      <c r="Z110" s="38"/>
      <c r="AA110" s="38"/>
      <c r="AB110" s="38"/>
      <c r="AC110" s="38"/>
      <c r="AD110" s="38"/>
      <c r="AE110" s="38"/>
      <c r="AF110" s="38"/>
      <c r="AG110" s="38"/>
    </row>
    <row r="111" spans="2:33" s="1" customFormat="1" ht="91" x14ac:dyDescent="0.35">
      <c r="B111" s="29" t="s">
        <v>1414</v>
      </c>
      <c r="C111" s="29" t="s">
        <v>1415</v>
      </c>
      <c r="D111" s="26" t="s">
        <v>1416</v>
      </c>
      <c r="E111" s="26" t="s">
        <v>1420</v>
      </c>
      <c r="F111" s="26" t="s">
        <v>1421</v>
      </c>
      <c r="G111" s="26">
        <v>2114</v>
      </c>
      <c r="H111" s="52"/>
      <c r="I111" s="52"/>
      <c r="J111" s="52"/>
      <c r="K111" s="52"/>
      <c r="L111" s="52"/>
      <c r="M111" s="52"/>
      <c r="N111" s="52"/>
      <c r="O111" s="52"/>
      <c r="P111" s="26"/>
      <c r="Q111" s="65"/>
      <c r="R111" s="66"/>
      <c r="S111" s="66"/>
      <c r="T111" s="66"/>
      <c r="U111" s="66"/>
      <c r="V111" s="66"/>
      <c r="W111" s="40"/>
      <c r="X111" s="40"/>
      <c r="Y111" s="40"/>
      <c r="Z111" s="38"/>
      <c r="AA111" s="38"/>
      <c r="AB111" s="38"/>
      <c r="AC111" s="38"/>
      <c r="AD111" s="38"/>
      <c r="AE111" s="38"/>
      <c r="AF111" s="38"/>
      <c r="AG111" s="38"/>
    </row>
    <row r="112" spans="2:33" ht="78" x14ac:dyDescent="0.35">
      <c r="B112" s="43" t="str">
        <f>'[1]1 lentelė'!B108</f>
        <v>2.2.2.</v>
      </c>
      <c r="C112" s="43"/>
      <c r="D112" s="291" t="str">
        <f>'[1]1 lentelė'!D108</f>
        <v>Uždavinys: Gerinti regiono kraštovaizdžio tvarkymo ir apsaugos efektyvumą</v>
      </c>
      <c r="E112" s="43"/>
      <c r="F112" s="43"/>
      <c r="G112" s="43"/>
      <c r="H112" s="43"/>
      <c r="I112" s="43"/>
      <c r="J112" s="43"/>
      <c r="K112" s="43"/>
      <c r="L112" s="43"/>
      <c r="M112" s="43"/>
      <c r="N112" s="43"/>
      <c r="O112" s="43"/>
      <c r="P112" s="43"/>
      <c r="Q112" s="43"/>
      <c r="R112" s="43"/>
      <c r="S112" s="43"/>
      <c r="T112" s="43"/>
      <c r="U112" s="43"/>
      <c r="V112" s="43"/>
      <c r="W112" s="27"/>
      <c r="X112" s="27"/>
      <c r="Y112" s="27"/>
    </row>
    <row r="113" spans="2:30" ht="39" x14ac:dyDescent="0.35">
      <c r="B113" s="44" t="str">
        <f>'[1]1 lentelė'!B109</f>
        <v>2.2.2.1</v>
      </c>
      <c r="C113" s="44"/>
      <c r="D113" s="44" t="str">
        <f>'[1]1 lentelė'!D109</f>
        <v>Priemonė: Kraštovaizdžio apsauga</v>
      </c>
      <c r="E113" s="44"/>
      <c r="F113" s="44"/>
      <c r="G113" s="44"/>
      <c r="H113" s="44"/>
      <c r="I113" s="44"/>
      <c r="J113" s="44"/>
      <c r="K113" s="44"/>
      <c r="L113" s="44"/>
      <c r="M113" s="44"/>
      <c r="N113" s="44"/>
      <c r="O113" s="44"/>
      <c r="P113" s="44"/>
      <c r="Q113" s="44"/>
      <c r="R113" s="44"/>
      <c r="S113" s="44"/>
      <c r="T113" s="44"/>
      <c r="U113" s="44"/>
      <c r="V113" s="44"/>
      <c r="W113" s="27"/>
      <c r="X113" s="27"/>
      <c r="Y113" s="27"/>
    </row>
    <row r="114" spans="2:30" ht="143" x14ac:dyDescent="0.35">
      <c r="B114" s="29" t="str">
        <f>'[1]1 lentelė'!B110</f>
        <v>2.2.2.1.1</v>
      </c>
      <c r="C114" s="29" t="str">
        <f>'[1]1 lentelė'!C110</f>
        <v>R090019-380000-2215</v>
      </c>
      <c r="D114" s="29" t="str">
        <f>'[1]1 lentelė'!D110</f>
        <v>Zarasų rajono savivaldybės bendrųjų planų koregavimas</v>
      </c>
      <c r="E114" s="26" t="s">
        <v>691</v>
      </c>
      <c r="F114" s="26" t="s">
        <v>737</v>
      </c>
      <c r="G114" s="26">
        <v>2</v>
      </c>
      <c r="H114" s="26"/>
      <c r="I114" s="26"/>
      <c r="J114" s="26"/>
      <c r="K114" s="26"/>
      <c r="L114" s="26"/>
      <c r="M114" s="26"/>
      <c r="N114" s="26"/>
      <c r="O114" s="26"/>
      <c r="P114" s="26"/>
      <c r="Q114" s="65"/>
      <c r="R114" s="65"/>
      <c r="S114" s="65"/>
      <c r="T114" s="65"/>
      <c r="U114" s="65"/>
      <c r="V114" s="65"/>
      <c r="W114" s="27"/>
      <c r="X114" s="27"/>
      <c r="Y114" s="27"/>
    </row>
    <row r="115" spans="2:30" ht="111.75" customHeight="1" x14ac:dyDescent="0.35">
      <c r="B115" s="29" t="str">
        <f>'[1]1 lentelė'!B111</f>
        <v>2.2.2.1.2</v>
      </c>
      <c r="C115" s="29" t="str">
        <f>'[1]1 lentelė'!C111</f>
        <v>R090019-380000-2216</v>
      </c>
      <c r="D115" s="29" t="str">
        <f>'[1]1 lentelė'!D111</f>
        <v>Bešeimininkių apleistų, kraštovaizdį darkančių statinių likvidavimas Molėtų rajono savivaldybėje</v>
      </c>
      <c r="E115" s="26" t="s">
        <v>692</v>
      </c>
      <c r="F115" s="26" t="s">
        <v>738</v>
      </c>
      <c r="G115" s="26">
        <v>36</v>
      </c>
      <c r="H115" s="26" t="s">
        <v>716</v>
      </c>
      <c r="I115" s="26" t="s">
        <v>739</v>
      </c>
      <c r="J115" s="26">
        <v>2.98</v>
      </c>
      <c r="K115" s="26"/>
      <c r="L115" s="26"/>
      <c r="M115" s="26"/>
      <c r="N115" s="26"/>
      <c r="O115" s="26"/>
      <c r="P115" s="26"/>
      <c r="Q115" s="65"/>
      <c r="R115" s="65"/>
      <c r="S115" s="65"/>
      <c r="T115" s="65"/>
      <c r="U115" s="65"/>
      <c r="V115" s="65"/>
      <c r="W115" s="27"/>
      <c r="X115" s="315"/>
      <c r="Y115" s="315"/>
      <c r="Z115" s="315"/>
      <c r="AA115" s="315"/>
      <c r="AB115" s="315"/>
      <c r="AC115" s="315"/>
    </row>
    <row r="116" spans="2:30" ht="117" x14ac:dyDescent="0.35">
      <c r="B116" s="29" t="str">
        <f>'[1]1 lentelė'!B112</f>
        <v>2.2.2.1.3</v>
      </c>
      <c r="C116" s="29" t="str">
        <f>'[1]1 lentelė'!C112</f>
        <v>R090019-380000-2217</v>
      </c>
      <c r="D116" s="29" t="str">
        <f>'[1]1 lentelė'!D112</f>
        <v>Kraštovaizdžio formavimas ir ekologinės būklės gerinimas Zarasų rajone</v>
      </c>
      <c r="E116" s="26" t="s">
        <v>713</v>
      </c>
      <c r="F116" s="26" t="s">
        <v>740</v>
      </c>
      <c r="G116" s="26">
        <v>3</v>
      </c>
      <c r="H116" s="26" t="s">
        <v>716</v>
      </c>
      <c r="I116" s="26" t="s">
        <v>739</v>
      </c>
      <c r="J116" s="26">
        <v>28.9</v>
      </c>
      <c r="K116" s="26"/>
      <c r="L116" s="26"/>
      <c r="M116" s="26"/>
      <c r="N116" s="26"/>
      <c r="O116" s="26"/>
      <c r="P116" s="26"/>
      <c r="Q116" s="65"/>
      <c r="R116" s="65"/>
      <c r="S116" s="65"/>
      <c r="T116" s="65"/>
      <c r="U116" s="65"/>
      <c r="V116" s="65"/>
      <c r="W116" s="27"/>
      <c r="X116" s="27"/>
      <c r="Y116" s="27"/>
    </row>
    <row r="117" spans="2:30" ht="91" x14ac:dyDescent="0.35">
      <c r="B117" s="191" t="str">
        <f>'[1]1 lentelė'!B113</f>
        <v>2.2.2.1.4</v>
      </c>
      <c r="C117" s="29" t="str">
        <f>'[1]1 lentelė'!C113</f>
        <v>R090019-380000-2218</v>
      </c>
      <c r="D117" s="29" t="str">
        <f>'[1]1 lentelė'!D113</f>
        <v>Želdynų teritorijos formavimas ir kraštovaizdžio būklės gerinimas Utenos mieste</v>
      </c>
      <c r="E117" s="26" t="s">
        <v>713</v>
      </c>
      <c r="F117" s="26" t="s">
        <v>1284</v>
      </c>
      <c r="G117" s="26">
        <v>1</v>
      </c>
      <c r="H117" s="26" t="s">
        <v>716</v>
      </c>
      <c r="I117" s="26" t="s">
        <v>739</v>
      </c>
      <c r="J117" s="26">
        <v>8.6999999999999993</v>
      </c>
      <c r="K117" s="26"/>
      <c r="L117" s="26"/>
      <c r="M117" s="26"/>
      <c r="N117" s="26"/>
      <c r="O117" s="26"/>
      <c r="P117" s="26"/>
      <c r="Q117" s="65"/>
      <c r="R117" s="65"/>
      <c r="S117" s="65"/>
      <c r="T117" s="65"/>
      <c r="U117" s="65"/>
      <c r="V117" s="65"/>
      <c r="W117" s="27"/>
      <c r="X117" s="27"/>
      <c r="Y117" s="27"/>
    </row>
    <row r="118" spans="2:30" ht="144" customHeight="1" x14ac:dyDescent="0.35">
      <c r="B118" s="29" t="str">
        <f>'[1]1 lentelė'!B114</f>
        <v>2.2.2.1.5</v>
      </c>
      <c r="C118" s="29" t="str">
        <f>'[1]1 lentelė'!C114</f>
        <v>R090019-380000-2219</v>
      </c>
      <c r="D118" s="29" t="str">
        <f>'[1]1 lentelė'!D114</f>
        <v>,,Anykščių rajono kraštovaizdžio estetinio potencialo didinimas likviduojant bešeimininkius  kraštovaizdį darkančius statinius“</v>
      </c>
      <c r="E118" s="26" t="s">
        <v>692</v>
      </c>
      <c r="F118" s="26" t="s">
        <v>1285</v>
      </c>
      <c r="G118" s="26">
        <v>68</v>
      </c>
      <c r="H118" s="26" t="s">
        <v>716</v>
      </c>
      <c r="I118" s="26" t="s">
        <v>739</v>
      </c>
      <c r="J118" s="26">
        <v>18.32</v>
      </c>
      <c r="K118" s="26"/>
      <c r="L118" s="26"/>
      <c r="M118" s="26"/>
      <c r="N118" s="26"/>
      <c r="O118" s="26"/>
      <c r="P118" s="26"/>
      <c r="Q118" s="65"/>
      <c r="R118" s="65"/>
      <c r="S118" s="65"/>
      <c r="T118" s="65"/>
      <c r="U118" s="65"/>
      <c r="V118" s="65"/>
      <c r="W118" s="27"/>
      <c r="X118" s="27"/>
      <c r="Y118" s="27"/>
    </row>
    <row r="119" spans="2:30" ht="94.5" customHeight="1" x14ac:dyDescent="0.35">
      <c r="B119" s="29" t="str">
        <f>'[1]1 lentelė'!B115</f>
        <v>2.2.2.1.6</v>
      </c>
      <c r="C119" s="29" t="str">
        <f>'[1]1 lentelė'!C115</f>
        <v>R090019-380000-2220</v>
      </c>
      <c r="D119" s="29" t="str">
        <f>'[1]1 lentelė'!D115</f>
        <v>Kraštovaizdžio formavimas ir ekologinės būklės gerinimas Anykščių rajono savivaldybėje</v>
      </c>
      <c r="E119" s="26" t="s">
        <v>716</v>
      </c>
      <c r="F119" s="26" t="s">
        <v>739</v>
      </c>
      <c r="G119" s="47">
        <v>3.04</v>
      </c>
      <c r="H119" s="26" t="s">
        <v>692</v>
      </c>
      <c r="I119" s="26" t="s">
        <v>738</v>
      </c>
      <c r="J119" s="26">
        <v>34</v>
      </c>
      <c r="K119" s="26"/>
      <c r="L119" s="26"/>
      <c r="M119" s="26"/>
      <c r="N119" s="26"/>
      <c r="O119" s="26"/>
      <c r="P119" s="26"/>
      <c r="Q119" s="65"/>
      <c r="R119" s="65"/>
      <c r="S119" s="65"/>
      <c r="T119" s="65"/>
      <c r="U119" s="65"/>
      <c r="V119" s="65"/>
      <c r="W119" s="27"/>
      <c r="X119" s="27"/>
      <c r="Y119" s="27"/>
    </row>
    <row r="120" spans="2:30" ht="132.75" customHeight="1" x14ac:dyDescent="0.35">
      <c r="B120" s="29" t="str">
        <f>'[1]1 lentelė'!B116</f>
        <v>2.2.2.1.7</v>
      </c>
      <c r="C120" s="29" t="str">
        <f>'[1]1 lentelė'!C116</f>
        <v>R090019-380000-2221</v>
      </c>
      <c r="D120" s="29" t="str">
        <f>'[1]1 lentelė'!D116</f>
        <v>Visagino miesto kraštovaizdžio formavimas, ekologinės būklės gerinimas ir želdynų tvarkymas (kūrimas) gamtinio karkaso teritorijose</v>
      </c>
      <c r="E120" s="26" t="s">
        <v>713</v>
      </c>
      <c r="F120" s="26" t="s">
        <v>1284</v>
      </c>
      <c r="G120" s="26">
        <v>1</v>
      </c>
      <c r="H120" s="26" t="s">
        <v>716</v>
      </c>
      <c r="I120" s="26" t="s">
        <v>739</v>
      </c>
      <c r="J120" s="26">
        <v>20</v>
      </c>
      <c r="K120" s="26"/>
      <c r="L120" s="26"/>
      <c r="M120" s="26"/>
      <c r="N120" s="26"/>
      <c r="O120" s="26"/>
      <c r="P120" s="26"/>
      <c r="Q120" s="65"/>
      <c r="R120" s="65"/>
      <c r="S120" s="65"/>
      <c r="T120" s="65"/>
      <c r="U120" s="65"/>
      <c r="V120" s="65"/>
      <c r="W120" s="27"/>
      <c r="X120" s="27"/>
      <c r="Y120" s="27"/>
    </row>
    <row r="121" spans="2:30" ht="145.5" customHeight="1" x14ac:dyDescent="0.35">
      <c r="B121" s="29" t="str">
        <f>'[1]1 lentelė'!B117</f>
        <v>2.2.2.1.8</v>
      </c>
      <c r="C121" s="29" t="str">
        <f>'[1]1 lentelė'!C117</f>
        <v>R090019-380000-2222</v>
      </c>
      <c r="D121" s="29" t="str">
        <f>'[1]1 lentelė'!D117</f>
        <v>Utenos rajono kraštovaizdžio estetinio potencialo didinimas likviduojant bešeimininkius apleistus, kraštovaizdį darkančius statinius</v>
      </c>
      <c r="E121" s="26" t="s">
        <v>692</v>
      </c>
      <c r="F121" s="26" t="s">
        <v>738</v>
      </c>
      <c r="G121" s="26">
        <v>7</v>
      </c>
      <c r="H121" s="26" t="s">
        <v>716</v>
      </c>
      <c r="I121" s="26" t="s">
        <v>739</v>
      </c>
      <c r="J121" s="26">
        <v>0.61</v>
      </c>
      <c r="K121" s="26"/>
      <c r="L121" s="26"/>
      <c r="M121" s="26"/>
      <c r="N121" s="26"/>
      <c r="O121" s="26"/>
      <c r="P121" s="26"/>
      <c r="Q121" s="65"/>
      <c r="R121" s="65"/>
      <c r="S121" s="65"/>
      <c r="T121" s="65"/>
      <c r="U121" s="65"/>
      <c r="V121" s="65"/>
      <c r="W121" s="27"/>
      <c r="X121" s="88"/>
      <c r="Y121" s="315"/>
      <c r="Z121" s="315"/>
      <c r="AA121" s="315"/>
      <c r="AB121" s="315"/>
      <c r="AC121" s="315"/>
      <c r="AD121" s="315"/>
    </row>
    <row r="122" spans="2:30" ht="156" x14ac:dyDescent="0.35">
      <c r="B122" s="29" t="str">
        <f>'[1]1 lentelė'!B118</f>
        <v>2.2.2.1.9</v>
      </c>
      <c r="C122" s="29" t="str">
        <f>'[1]1 lentelė'!C118</f>
        <v>R090019-380000-2223</v>
      </c>
      <c r="D122" s="29" t="str">
        <f>'[1]1 lentelė'!D118</f>
        <v xml:space="preserve">Kraštovaizdžio planavimas, tvarkymas ir būklės gerinimas Molėtų rajone </v>
      </c>
      <c r="E122" s="26" t="s">
        <v>692</v>
      </c>
      <c r="F122" s="26" t="s">
        <v>738</v>
      </c>
      <c r="G122" s="26">
        <v>35</v>
      </c>
      <c r="H122" s="26" t="s">
        <v>691</v>
      </c>
      <c r="I122" s="26" t="s">
        <v>737</v>
      </c>
      <c r="J122" s="26">
        <v>1</v>
      </c>
      <c r="K122" s="26" t="s">
        <v>716</v>
      </c>
      <c r="L122" s="26" t="s">
        <v>739</v>
      </c>
      <c r="M122" s="26">
        <v>3.07</v>
      </c>
      <c r="N122" s="26"/>
      <c r="O122" s="26"/>
      <c r="P122" s="26"/>
      <c r="Q122" s="65"/>
      <c r="R122" s="65"/>
      <c r="S122" s="65"/>
      <c r="T122" s="65"/>
      <c r="U122" s="65"/>
      <c r="V122" s="65"/>
      <c r="W122" s="27"/>
      <c r="X122" s="27"/>
      <c r="Y122" s="27"/>
    </row>
    <row r="123" spans="2:30" ht="143" x14ac:dyDescent="0.35">
      <c r="B123" s="29" t="str">
        <f>'[1]1 lentelė'!B119</f>
        <v>2.2.2.1.10</v>
      </c>
      <c r="C123" s="29" t="str">
        <f>'[1]1 lentelė'!C119</f>
        <v>R090019-380000-2224</v>
      </c>
      <c r="D123" s="29" t="str">
        <f>'[1]1 lentelė'!D119</f>
        <v>Kraštovaizdžio formavimas, pažeistų žemių tvarkymas Ignalinos rajone ir bendrųjų planų tikslinimas</v>
      </c>
      <c r="E123" s="23" t="s">
        <v>691</v>
      </c>
      <c r="F123" s="23" t="s">
        <v>737</v>
      </c>
      <c r="G123" s="23">
        <v>2</v>
      </c>
      <c r="H123" s="23" t="s">
        <v>713</v>
      </c>
      <c r="I123" s="23" t="s">
        <v>1284</v>
      </c>
      <c r="J123" s="23">
        <v>1</v>
      </c>
      <c r="K123" s="23" t="s">
        <v>716</v>
      </c>
      <c r="L123" s="23" t="s">
        <v>739</v>
      </c>
      <c r="M123" s="23">
        <v>10</v>
      </c>
      <c r="N123" s="23" t="s">
        <v>719</v>
      </c>
      <c r="O123" s="23" t="s">
        <v>741</v>
      </c>
      <c r="P123" s="23">
        <v>2</v>
      </c>
      <c r="Q123" s="67" t="s">
        <v>692</v>
      </c>
      <c r="R123" s="67" t="s">
        <v>738</v>
      </c>
      <c r="S123" s="67">
        <v>8</v>
      </c>
      <c r="T123" s="48"/>
      <c r="U123" s="48"/>
      <c r="V123" s="48"/>
    </row>
    <row r="124" spans="2:30" ht="93" customHeight="1" x14ac:dyDescent="0.35">
      <c r="B124" s="29" t="str">
        <f>'[1]1 lentelė'!B120</f>
        <v>2.2.2.1.11</v>
      </c>
      <c r="C124" s="29" t="str">
        <f>'[1]1 lentelė'!C120</f>
        <v>R090019-380000-2225</v>
      </c>
      <c r="D124" s="29" t="str">
        <f>'1 lentelė'!D124</f>
        <v>Bešeimininkių apleistų statinių likvidavimas Molėtų rajono savivaldybėje</v>
      </c>
      <c r="E124" s="242" t="s">
        <v>692</v>
      </c>
      <c r="F124" s="242" t="s">
        <v>738</v>
      </c>
      <c r="G124" s="242">
        <v>8</v>
      </c>
      <c r="H124" s="26" t="s">
        <v>716</v>
      </c>
      <c r="I124" s="26" t="s">
        <v>739</v>
      </c>
      <c r="J124" s="26">
        <v>1.03</v>
      </c>
      <c r="K124" s="26"/>
      <c r="L124" s="23"/>
      <c r="M124" s="23"/>
      <c r="N124" s="23"/>
      <c r="O124" s="23"/>
      <c r="P124" s="23"/>
      <c r="Q124" s="67"/>
      <c r="R124" s="67"/>
      <c r="S124" s="67"/>
      <c r="T124" s="48"/>
      <c r="U124" s="48"/>
      <c r="V124" s="48"/>
    </row>
    <row r="125" spans="2:30" ht="91" x14ac:dyDescent="0.35">
      <c r="B125" s="29" t="str">
        <f>'[1]1 lentelė'!B121</f>
        <v>2.2.2.1.12</v>
      </c>
      <c r="C125" s="29" t="str">
        <f>'[1]1 lentelė'!C121</f>
        <v>R090019-380000-2226</v>
      </c>
      <c r="D125" s="29" t="str">
        <f>'[1]1 lentelė'!D121</f>
        <v>Bešeimininkių apleistų pastatų likvidavimas Zarasų rajone</v>
      </c>
      <c r="E125" s="242" t="s">
        <v>692</v>
      </c>
      <c r="F125" s="242" t="s">
        <v>738</v>
      </c>
      <c r="G125" s="242">
        <v>5</v>
      </c>
      <c r="H125" s="26" t="s">
        <v>716</v>
      </c>
      <c r="I125" s="26" t="s">
        <v>739</v>
      </c>
      <c r="J125" s="26">
        <v>0.45800000000000002</v>
      </c>
      <c r="K125" s="26"/>
      <c r="L125" s="23"/>
      <c r="M125" s="23"/>
      <c r="N125" s="23"/>
      <c r="O125" s="23"/>
      <c r="P125" s="23"/>
      <c r="Q125" s="67"/>
      <c r="R125" s="67"/>
      <c r="S125" s="67"/>
      <c r="T125" s="48"/>
      <c r="U125" s="48"/>
      <c r="V125" s="48"/>
    </row>
    <row r="126" spans="2:30" ht="78.75" customHeight="1" x14ac:dyDescent="0.35">
      <c r="B126" s="46" t="str">
        <f>'[1]1 lentelė'!B122</f>
        <v xml:space="preserve">2.3 </v>
      </c>
      <c r="C126" s="46"/>
      <c r="D126" s="46" t="str">
        <f>'[1]1 lentelė'!D122</f>
        <v>Tikslas: Verslo ir investicijų skatinimas bei pramonės potencialo skatinimas</v>
      </c>
      <c r="E126" s="46"/>
      <c r="F126" s="45"/>
      <c r="G126" s="46"/>
      <c r="H126" s="46"/>
      <c r="I126" s="46"/>
      <c r="J126" s="46"/>
      <c r="K126" s="45"/>
      <c r="L126" s="46"/>
      <c r="M126" s="46"/>
      <c r="N126" s="46"/>
      <c r="O126" s="46"/>
      <c r="P126" s="45"/>
      <c r="Q126" s="45"/>
      <c r="R126" s="46"/>
      <c r="S126" s="46"/>
      <c r="T126" s="46"/>
      <c r="U126" s="46"/>
      <c r="V126" s="45"/>
    </row>
    <row r="127" spans="2:30" ht="90.75" customHeight="1" x14ac:dyDescent="0.35">
      <c r="B127" s="42" t="str">
        <f>'[1]1 lentelė'!B123</f>
        <v>2.3.1</v>
      </c>
      <c r="C127" s="42"/>
      <c r="D127" s="42" t="str">
        <f>'[1]1 lentelė'!D123</f>
        <v>Uždavinys: Sukurti infrastruktūrą ir palankią aplinką vidaus ir užsienio investuotojams</v>
      </c>
      <c r="E127" s="42"/>
      <c r="F127" s="42"/>
      <c r="G127" s="43"/>
      <c r="H127" s="42"/>
      <c r="I127" s="42"/>
      <c r="J127" s="43"/>
      <c r="K127" s="42"/>
      <c r="L127" s="42"/>
      <c r="M127" s="43"/>
      <c r="N127" s="42"/>
      <c r="O127" s="42"/>
      <c r="P127" s="43"/>
      <c r="Q127" s="42"/>
      <c r="R127" s="42"/>
      <c r="S127" s="43"/>
      <c r="T127" s="42"/>
      <c r="U127" s="42"/>
      <c r="V127" s="43"/>
    </row>
    <row r="128" spans="2:30" ht="201.75" customHeight="1" x14ac:dyDescent="0.35">
      <c r="B128" s="44" t="str">
        <f>'[1]1 lentelė'!B124</f>
        <v>2.3.1.1</v>
      </c>
      <c r="C128" s="44"/>
      <c r="D128" s="44" t="str">
        <f>'[1]1 lentelė'!D124</f>
        <v>Priemonė: Sukurti ir (arba) išplėtoti pramoninių parkų infrastruktūrą ir taip sudaryti sąlygas pritraukti tiesioginių užsienio investicijų sumanios specializacijos srityse (valstybinė SMART PARK LT)</v>
      </c>
      <c r="E128" s="44"/>
      <c r="F128" s="44"/>
      <c r="G128" s="44"/>
      <c r="H128" s="44"/>
      <c r="I128" s="44"/>
      <c r="J128" s="44"/>
      <c r="K128" s="44"/>
      <c r="L128" s="44"/>
      <c r="M128" s="44"/>
      <c r="N128" s="44"/>
      <c r="O128" s="44"/>
      <c r="P128" s="44"/>
      <c r="Q128" s="44"/>
      <c r="R128" s="44"/>
      <c r="S128" s="44"/>
      <c r="T128" s="44"/>
      <c r="U128" s="44"/>
      <c r="V128" s="44"/>
    </row>
    <row r="129" spans="2:22" ht="134.25" customHeight="1" x14ac:dyDescent="0.35">
      <c r="B129" s="29" t="str">
        <f>'[1]1 lentelė'!B125</f>
        <v>2.3.1.1.1</v>
      </c>
      <c r="C129" s="29" t="str">
        <f>'[1]1 lentelė'!C125</f>
        <v>R098830-360000-2301</v>
      </c>
      <c r="D129" s="29" t="str">
        <f>'[1]1 lentelė'!D125</f>
        <v>Investicijos į Visagine kuriamo pramoninio parko (SMART PARK) inžinerinius tinklus ir susisiekimo komunikacijas bei pramoninio parko rinkodarą</v>
      </c>
      <c r="E129" s="23" t="s">
        <v>720</v>
      </c>
      <c r="F129" s="23" t="s">
        <v>742</v>
      </c>
      <c r="G129" s="23">
        <v>9</v>
      </c>
      <c r="H129" s="23"/>
      <c r="I129" s="23"/>
      <c r="J129" s="23"/>
      <c r="K129" s="23"/>
      <c r="L129" s="23"/>
      <c r="M129" s="23"/>
      <c r="N129" s="23"/>
      <c r="O129" s="23"/>
      <c r="P129" s="23"/>
      <c r="Q129" s="48"/>
      <c r="R129" s="48"/>
      <c r="S129" s="48"/>
      <c r="T129" s="48"/>
      <c r="U129" s="48"/>
      <c r="V129" s="48"/>
    </row>
    <row r="130" spans="2:22" ht="54" customHeight="1" x14ac:dyDescent="0.35">
      <c r="B130" s="42" t="str">
        <f>'[1]1 lentelė'!B126</f>
        <v>2.3.2</v>
      </c>
      <c r="C130" s="42"/>
      <c r="D130" s="42" t="str">
        <f>'[1]1 lentelė'!D126</f>
        <v>Uždavinys: Skatinti bendruomeninį-socialinį verslą</v>
      </c>
      <c r="E130" s="42"/>
      <c r="F130" s="43"/>
      <c r="G130" s="43"/>
      <c r="H130" s="42"/>
      <c r="I130" s="42"/>
      <c r="J130" s="43"/>
      <c r="K130" s="43"/>
      <c r="L130" s="42"/>
      <c r="M130" s="42"/>
      <c r="N130" s="43"/>
      <c r="O130" s="43"/>
      <c r="P130" s="42"/>
      <c r="Q130" s="43"/>
      <c r="R130" s="42"/>
      <c r="S130" s="42"/>
      <c r="T130" s="43"/>
      <c r="U130" s="43"/>
      <c r="V130" s="42"/>
    </row>
    <row r="131" spans="2:22" ht="57.75" customHeight="1" x14ac:dyDescent="0.35">
      <c r="B131" s="44" t="str">
        <f>'[1]1 lentelė'!B127</f>
        <v>2.3.2.1</v>
      </c>
      <c r="C131" s="44"/>
      <c r="D131" s="44" t="str">
        <f>'[1]1 lentelė'!D127</f>
        <v>Priemonė: konkursinė, VVG strategijų įgyvendinimas</v>
      </c>
      <c r="E131" s="44"/>
      <c r="F131" s="44"/>
      <c r="G131" s="44"/>
      <c r="H131" s="44"/>
      <c r="I131" s="44"/>
      <c r="J131" s="44"/>
      <c r="K131" s="44"/>
      <c r="L131" s="44"/>
      <c r="M131" s="44"/>
      <c r="N131" s="44"/>
      <c r="O131" s="44"/>
      <c r="P131" s="44"/>
      <c r="Q131" s="44"/>
      <c r="R131" s="44"/>
      <c r="S131" s="44"/>
      <c r="T131" s="44"/>
      <c r="U131" s="44"/>
      <c r="V131" s="44"/>
    </row>
    <row r="132" spans="2:22" ht="93" customHeight="1" x14ac:dyDescent="0.35">
      <c r="B132" s="20" t="str">
        <f>'[1]1 lentelė'!B128</f>
        <v>2.3.3</v>
      </c>
      <c r="C132" s="20"/>
      <c r="D132" s="20" t="str">
        <f>'[1]1 lentelė'!D128</f>
        <v>Uždavinys:  Didinti regiono konkurencingumą skatinant tarpregioninį bendradarbiavimą ir partnerystę</v>
      </c>
      <c r="E132" s="20"/>
      <c r="F132" s="20"/>
      <c r="G132" s="19"/>
      <c r="H132" s="20"/>
      <c r="I132" s="20"/>
      <c r="J132" s="19"/>
      <c r="K132" s="20"/>
      <c r="L132" s="20"/>
      <c r="M132" s="19"/>
      <c r="N132" s="20"/>
      <c r="O132" s="20"/>
      <c r="P132" s="19"/>
      <c r="Q132" s="20"/>
      <c r="R132" s="20"/>
      <c r="S132" s="19"/>
      <c r="T132" s="20"/>
      <c r="U132" s="20"/>
      <c r="V132" s="19"/>
    </row>
    <row r="133" spans="2:22" ht="54.75" customHeight="1" x14ac:dyDescent="0.35">
      <c r="B133" s="44" t="str">
        <f>'[1]1 lentelė'!B129</f>
        <v>2.3.3.1</v>
      </c>
      <c r="C133" s="44"/>
      <c r="D133" s="44" t="str">
        <f>'[1]1 lentelė'!D129</f>
        <v>Priemonė: Skatinti užimtumą regione</v>
      </c>
      <c r="E133" s="44"/>
      <c r="F133" s="44"/>
      <c r="G133" s="44"/>
      <c r="H133" s="44"/>
      <c r="I133" s="44"/>
      <c r="J133" s="44"/>
      <c r="K133" s="44"/>
      <c r="L133" s="44"/>
      <c r="M133" s="44"/>
      <c r="N133" s="44"/>
      <c r="O133" s="44"/>
      <c r="P133" s="44"/>
      <c r="Q133" s="44"/>
      <c r="R133" s="44"/>
      <c r="S133" s="44"/>
      <c r="T133" s="44"/>
      <c r="U133" s="44"/>
      <c r="V133" s="44"/>
    </row>
    <row r="134" spans="2:22" ht="108" customHeight="1" x14ac:dyDescent="0.35">
      <c r="B134" s="29" t="str">
        <f>'[1]1 lentelė'!B130</f>
        <v>2.3.3.1.1</v>
      </c>
      <c r="C134" s="29" t="str">
        <f>'[1]1 lentelė'!C130</f>
        <v>R09B000-510000-2302</v>
      </c>
      <c r="D134" s="29" t="str">
        <f>'[1]1 lentelė'!D130</f>
        <v>Pasaulinio medicininių produktų gamintojo plėtros projektas                         (URPT 2018-06-07 sprendimas Nr.51/7S-31)</v>
      </c>
      <c r="E134" s="26" t="s">
        <v>743</v>
      </c>
      <c r="F134" s="26" t="s">
        <v>744</v>
      </c>
      <c r="G134" s="26">
        <v>200</v>
      </c>
      <c r="H134" s="26"/>
      <c r="I134" s="26"/>
      <c r="J134" s="26"/>
      <c r="K134" s="26"/>
      <c r="L134" s="26"/>
      <c r="M134" s="26"/>
      <c r="N134" s="26"/>
      <c r="O134" s="26"/>
      <c r="P134" s="26"/>
      <c r="Q134" s="48"/>
      <c r="R134" s="48"/>
      <c r="S134" s="48"/>
      <c r="T134" s="48"/>
      <c r="U134" s="48"/>
      <c r="V134" s="48"/>
    </row>
    <row r="135" spans="2:22" ht="57" customHeight="1" x14ac:dyDescent="0.35">
      <c r="B135" s="73" t="str">
        <f>'[1]1 lentelė'!B131</f>
        <v>3.</v>
      </c>
      <c r="C135" s="73"/>
      <c r="D135" s="57" t="str">
        <f>'[1]1 lentelė'!D131</f>
        <v>Prioritetas: Gyvenimo kokybės gerinimas</v>
      </c>
      <c r="E135" s="57"/>
      <c r="F135" s="57"/>
      <c r="G135" s="57"/>
      <c r="H135" s="57"/>
      <c r="I135" s="57"/>
      <c r="J135" s="57"/>
      <c r="K135" s="57"/>
      <c r="L135" s="57"/>
      <c r="M135" s="57"/>
      <c r="N135" s="57"/>
      <c r="O135" s="57"/>
      <c r="P135" s="57"/>
      <c r="Q135" s="57"/>
      <c r="R135" s="57"/>
      <c r="S135" s="57"/>
      <c r="T135" s="57"/>
      <c r="U135" s="57"/>
      <c r="V135" s="57"/>
    </row>
    <row r="136" spans="2:22" ht="69.75" customHeight="1" x14ac:dyDescent="0.35">
      <c r="B136" s="46" t="str">
        <f>'[1]1 lentelė'!B132</f>
        <v xml:space="preserve">3.1 </v>
      </c>
      <c r="C136" s="46"/>
      <c r="D136" s="46" t="str">
        <f>'[1]1 lentelė'!D132</f>
        <v>Tikslas: Mokymosi visą gyvenimą ir kūrybiškumo skatinimas</v>
      </c>
      <c r="E136" s="46"/>
      <c r="F136" s="45"/>
      <c r="G136" s="46"/>
      <c r="H136" s="46"/>
      <c r="I136" s="46"/>
      <c r="J136" s="46"/>
      <c r="K136" s="45"/>
      <c r="L136" s="46"/>
      <c r="M136" s="46"/>
      <c r="N136" s="46"/>
      <c r="O136" s="46"/>
      <c r="P136" s="45"/>
      <c r="Q136" s="45"/>
      <c r="R136" s="45"/>
      <c r="S136" s="45"/>
      <c r="T136" s="45"/>
      <c r="U136" s="45"/>
      <c r="V136" s="45"/>
    </row>
    <row r="137" spans="2:22" ht="81.75" customHeight="1" x14ac:dyDescent="0.35">
      <c r="B137" s="42" t="str">
        <f>'[1]1 lentelė'!B133</f>
        <v>3.1.1</v>
      </c>
      <c r="C137" s="42"/>
      <c r="D137" s="42" t="str">
        <f>'[1]1 lentelė'!D133</f>
        <v>Uždavinys: Gerinti švietimo kokybę, modernizuojant švietimo infrastruktūrą</v>
      </c>
      <c r="E137" s="42"/>
      <c r="F137" s="43"/>
      <c r="G137" s="43"/>
      <c r="H137" s="42"/>
      <c r="I137" s="42"/>
      <c r="J137" s="43"/>
      <c r="K137" s="43"/>
      <c r="L137" s="42"/>
      <c r="M137" s="42"/>
      <c r="N137" s="43"/>
      <c r="O137" s="43"/>
      <c r="P137" s="42"/>
      <c r="Q137" s="42"/>
      <c r="R137" s="42"/>
      <c r="S137" s="42"/>
      <c r="T137" s="42"/>
      <c r="U137" s="42"/>
      <c r="V137" s="42"/>
    </row>
    <row r="138" spans="2:22" ht="81" customHeight="1" x14ac:dyDescent="0.35">
      <c r="B138" s="44" t="str">
        <f>'[1]1 lentelė'!B134</f>
        <v>3.1.1.1</v>
      </c>
      <c r="C138" s="44"/>
      <c r="D138" s="42" t="str">
        <f>'[1]1 lentelė'!D134</f>
        <v>Priemonė: Ikimokyklinio ir priešmokyklinio ugdymo prieinamumo didinimas</v>
      </c>
      <c r="E138" s="44"/>
      <c r="F138" s="44"/>
      <c r="G138" s="44"/>
      <c r="H138" s="44"/>
      <c r="I138" s="44"/>
      <c r="J138" s="44"/>
      <c r="K138" s="44"/>
      <c r="L138" s="44"/>
      <c r="M138" s="44"/>
      <c r="N138" s="44"/>
      <c r="O138" s="44"/>
      <c r="P138" s="44"/>
      <c r="Q138" s="44"/>
      <c r="R138" s="44"/>
      <c r="S138" s="44"/>
      <c r="T138" s="44"/>
      <c r="U138" s="44"/>
      <c r="V138" s="44"/>
    </row>
    <row r="139" spans="2:22" ht="117.75" customHeight="1" x14ac:dyDescent="0.35">
      <c r="B139" s="29" t="str">
        <f>'[1]1 lentelė'!B136</f>
        <v>3.1.1.1.2</v>
      </c>
      <c r="C139" s="29" t="str">
        <f>'[1]1 lentelė'!C136</f>
        <v>R097705-230000-3102</v>
      </c>
      <c r="D139" s="29" t="s">
        <v>1394</v>
      </c>
      <c r="E139" s="26" t="s">
        <v>1286</v>
      </c>
      <c r="F139" s="26" t="s">
        <v>1287</v>
      </c>
      <c r="G139" s="26">
        <v>1</v>
      </c>
      <c r="H139" s="26" t="s">
        <v>1288</v>
      </c>
      <c r="I139" s="26" t="s">
        <v>1289</v>
      </c>
      <c r="J139" s="26">
        <v>4</v>
      </c>
      <c r="K139" s="26" t="s">
        <v>1290</v>
      </c>
      <c r="L139" s="26" t="s">
        <v>1291</v>
      </c>
      <c r="M139" s="26">
        <v>190</v>
      </c>
      <c r="N139" s="26" t="s">
        <v>1292</v>
      </c>
      <c r="O139" s="26" t="s">
        <v>1293</v>
      </c>
      <c r="P139" s="26">
        <v>70</v>
      </c>
      <c r="Q139" s="48"/>
      <c r="R139" s="48"/>
      <c r="S139" s="48"/>
      <c r="T139" s="48"/>
      <c r="U139" s="48"/>
      <c r="V139" s="48"/>
    </row>
    <row r="140" spans="2:22" ht="117.75" customHeight="1" x14ac:dyDescent="0.35">
      <c r="B140" s="29" t="str">
        <f>'[1]1 lentelė'!B137</f>
        <v>3.1.1.1.3</v>
      </c>
      <c r="C140" s="29" t="str">
        <f>'[1]1 lentelė'!C137</f>
        <v>R097705-230000-3103</v>
      </c>
      <c r="D140" s="29" t="str">
        <f>'1 lentelė'!D140</f>
        <v>Utenos vaikų lopšelio – darželio ,,Pasaka" vidaus patalpų modernizavimas</v>
      </c>
      <c r="E140" s="26" t="s">
        <v>1286</v>
      </c>
      <c r="F140" s="26" t="s">
        <v>1287</v>
      </c>
      <c r="G140" s="26">
        <v>1</v>
      </c>
      <c r="H140" s="26" t="s">
        <v>1288</v>
      </c>
      <c r="I140" s="26" t="s">
        <v>1289</v>
      </c>
      <c r="J140" s="26">
        <v>3</v>
      </c>
      <c r="K140" s="26" t="s">
        <v>1290</v>
      </c>
      <c r="L140" s="26" t="s">
        <v>1291</v>
      </c>
      <c r="M140" s="26">
        <v>210</v>
      </c>
      <c r="N140" s="26" t="s">
        <v>1292</v>
      </c>
      <c r="O140" s="26" t="s">
        <v>1293</v>
      </c>
      <c r="P140" s="26">
        <v>50</v>
      </c>
      <c r="Q140" s="48"/>
      <c r="R140" s="48"/>
      <c r="S140" s="48"/>
      <c r="T140" s="48"/>
      <c r="U140" s="48"/>
      <c r="V140" s="48"/>
    </row>
    <row r="141" spans="2:22" ht="55.5" customHeight="1" x14ac:dyDescent="0.35">
      <c r="B141" s="44" t="str">
        <f>'[1]1 lentelė'!B138</f>
        <v>3.1.1.2</v>
      </c>
      <c r="C141" s="44"/>
      <c r="D141" s="44" t="s">
        <v>456</v>
      </c>
      <c r="E141" s="44"/>
      <c r="F141" s="44"/>
      <c r="G141" s="44"/>
      <c r="H141" s="44"/>
      <c r="I141" s="44"/>
      <c r="J141" s="44"/>
      <c r="K141" s="44"/>
      <c r="L141" s="44"/>
      <c r="M141" s="44"/>
      <c r="N141" s="44"/>
      <c r="O141" s="44"/>
      <c r="P141" s="44"/>
      <c r="Q141" s="44"/>
      <c r="R141" s="44"/>
      <c r="S141" s="44"/>
      <c r="T141" s="44"/>
      <c r="U141" s="44"/>
      <c r="V141" s="44"/>
    </row>
    <row r="142" spans="2:22" ht="101.25" customHeight="1" x14ac:dyDescent="0.35">
      <c r="B142" s="29" t="str">
        <f>'[1]1 lentelė'!B139</f>
        <v>3.1.1.2.1</v>
      </c>
      <c r="C142" s="29" t="str">
        <f>'[1]1 lentelė'!C139</f>
        <v>R097724-220000-3103</v>
      </c>
      <c r="D142" s="29" t="str">
        <f>'1 lentelė'!D142</f>
        <v xml:space="preserve">Anykščių miesto A.Vienuolio progimnazijos modernizavimas (vidaus erdvių remontas ir aprūpinimas įranga) </v>
      </c>
      <c r="E142" s="26" t="s">
        <v>1294</v>
      </c>
      <c r="F142" s="26" t="s">
        <v>1295</v>
      </c>
      <c r="G142" s="26">
        <v>1</v>
      </c>
      <c r="H142" s="26" t="s">
        <v>1290</v>
      </c>
      <c r="I142" s="26" t="s">
        <v>1291</v>
      </c>
      <c r="J142" s="26">
        <v>470</v>
      </c>
      <c r="K142" s="23"/>
      <c r="L142" s="23"/>
      <c r="M142" s="23"/>
      <c r="N142" s="23"/>
      <c r="O142" s="23"/>
      <c r="P142" s="23"/>
      <c r="Q142" s="48"/>
      <c r="R142" s="48"/>
      <c r="S142" s="48"/>
      <c r="T142" s="48"/>
      <c r="U142" s="48"/>
      <c r="V142" s="48"/>
    </row>
    <row r="143" spans="2:22" ht="110.25" customHeight="1" x14ac:dyDescent="0.35">
      <c r="B143" s="29" t="str">
        <f>'[1]1 lentelė'!B140</f>
        <v>3.1.1.2.2</v>
      </c>
      <c r="C143" s="29" t="str">
        <f>'[1]1 lentelė'!C140</f>
        <v>R097724-220000-3104</v>
      </c>
      <c r="D143" s="29" t="str">
        <f>'1 lentelė'!D143</f>
        <v xml:space="preserve">„Kūrybiškumą skatinančių edukacinių erdvių kūrimas Molėtų gimnazijos vidaus patalpose“ </v>
      </c>
      <c r="E143" s="23" t="s">
        <v>1294</v>
      </c>
      <c r="F143" s="23" t="s">
        <v>1295</v>
      </c>
      <c r="G143" s="26">
        <v>1</v>
      </c>
      <c r="H143" s="23" t="s">
        <v>1290</v>
      </c>
      <c r="I143" s="23" t="s">
        <v>1291</v>
      </c>
      <c r="J143" s="23">
        <v>447</v>
      </c>
      <c r="K143" s="23"/>
      <c r="L143" s="23"/>
      <c r="M143" s="23"/>
      <c r="N143" s="23"/>
      <c r="O143" s="23"/>
      <c r="P143" s="23"/>
      <c r="Q143" s="48"/>
      <c r="R143" s="48"/>
      <c r="S143" s="48"/>
      <c r="T143" s="48"/>
      <c r="U143" s="48"/>
      <c r="V143" s="48"/>
    </row>
    <row r="144" spans="2:22" ht="101.25" customHeight="1" x14ac:dyDescent="0.35">
      <c r="B144" s="29" t="str">
        <f>'[1]1 lentelė'!B141</f>
        <v>3.1.1.2.3</v>
      </c>
      <c r="C144" s="29" t="str">
        <f>'[1]1 lentelė'!C141</f>
        <v>R097724-220000-3105</v>
      </c>
      <c r="D144" s="29" t="str">
        <f>'1 lentelė'!D144</f>
        <v xml:space="preserve">„Edukacinių erdvių kūrimas Ignalinos Česlovo Kudabos progimnazijoje“ </v>
      </c>
      <c r="E144" s="23" t="s">
        <v>1294</v>
      </c>
      <c r="F144" s="23" t="s">
        <v>1295</v>
      </c>
      <c r="G144" s="26">
        <v>1</v>
      </c>
      <c r="H144" s="23" t="s">
        <v>1290</v>
      </c>
      <c r="I144" s="23" t="s">
        <v>1291</v>
      </c>
      <c r="J144" s="23">
        <v>500</v>
      </c>
      <c r="K144" s="23"/>
      <c r="L144" s="23"/>
      <c r="M144" s="23"/>
      <c r="N144" s="23"/>
      <c r="O144" s="23"/>
      <c r="P144" s="23"/>
      <c r="Q144" s="48"/>
      <c r="R144" s="48"/>
      <c r="S144" s="48"/>
      <c r="T144" s="48"/>
      <c r="U144" s="48"/>
      <c r="V144" s="48"/>
    </row>
    <row r="145" spans="2:22" ht="65.25" customHeight="1" x14ac:dyDescent="0.35">
      <c r="B145" s="42" t="str">
        <f>'[1]1 lentelė'!B142</f>
        <v>3.1.2</v>
      </c>
      <c r="C145" s="42"/>
      <c r="D145" s="42" t="str">
        <f>'1 lentelė'!D145</f>
        <v>Uždavinys: Plėtoti neformalaus ugdymosi galimybes</v>
      </c>
      <c r="E145" s="42"/>
      <c r="F145" s="42"/>
      <c r="G145" s="42"/>
      <c r="H145" s="43"/>
      <c r="I145" s="43"/>
      <c r="J145" s="43"/>
      <c r="K145" s="42"/>
      <c r="L145" s="42"/>
      <c r="M145" s="43"/>
      <c r="N145" s="43"/>
      <c r="O145" s="43"/>
      <c r="P145" s="42"/>
      <c r="Q145" s="42"/>
      <c r="R145" s="42"/>
      <c r="S145" s="42"/>
      <c r="T145" s="42"/>
      <c r="U145" s="42"/>
      <c r="V145" s="42"/>
    </row>
    <row r="146" spans="2:22" ht="67.5" customHeight="1" x14ac:dyDescent="0.35">
      <c r="B146" s="44" t="str">
        <f>'[1]1 lentelė'!B143</f>
        <v>3.1.2.1</v>
      </c>
      <c r="C146" s="44"/>
      <c r="D146" s="44" t="str">
        <f>'1 lentelė'!D146</f>
        <v>Priemonė: Neformaliojo švietimo infrastruktūros tobulinimas</v>
      </c>
      <c r="E146" s="44"/>
      <c r="F146" s="44"/>
      <c r="G146" s="44"/>
      <c r="H146" s="44"/>
      <c r="I146" s="44"/>
      <c r="J146" s="44"/>
      <c r="K146" s="44"/>
      <c r="L146" s="44"/>
      <c r="M146" s="44"/>
      <c r="N146" s="44"/>
      <c r="O146" s="44"/>
      <c r="P146" s="44"/>
      <c r="Q146" s="44"/>
      <c r="R146" s="44"/>
      <c r="S146" s="44"/>
      <c r="T146" s="44"/>
      <c r="U146" s="44"/>
      <c r="V146" s="44"/>
    </row>
    <row r="147" spans="2:22" ht="147" customHeight="1" x14ac:dyDescent="0.35">
      <c r="B147" s="29" t="str">
        <f>'[1]1 lentelė'!B144</f>
        <v>3.1.2.1.1</v>
      </c>
      <c r="C147" s="29" t="str">
        <f>'[1]1 lentelė'!C144</f>
        <v>R097725-240000-3106</v>
      </c>
      <c r="D147" s="29" t="str">
        <f>'1 lentelė'!D147</f>
        <v xml:space="preserve">Vaikų ir jaunimo neformalaus ugdymosi galimybių plėtra Anykščių kūno kultūros ir sporto centrui priklausančiuose A. Vienuolio progimnazijos patalpose </v>
      </c>
      <c r="E147" s="23" t="s">
        <v>1296</v>
      </c>
      <c r="F147" s="23" t="s">
        <v>1297</v>
      </c>
      <c r="G147" s="26">
        <v>1</v>
      </c>
      <c r="H147" s="26" t="s">
        <v>1290</v>
      </c>
      <c r="I147" s="26" t="s">
        <v>1291</v>
      </c>
      <c r="J147" s="26">
        <v>355</v>
      </c>
      <c r="K147" s="23"/>
      <c r="L147" s="23"/>
      <c r="M147" s="23"/>
      <c r="N147" s="23"/>
      <c r="O147" s="23"/>
      <c r="P147" s="23"/>
      <c r="Q147" s="48"/>
      <c r="R147" s="48"/>
      <c r="S147" s="48"/>
      <c r="T147" s="48"/>
      <c r="U147" s="48"/>
      <c r="V147" s="48"/>
    </row>
    <row r="148" spans="2:22" ht="91" x14ac:dyDescent="0.35">
      <c r="B148" s="29" t="str">
        <f>'[1]1 lentelė'!B145</f>
        <v xml:space="preserve">3.1.2.1.2 </v>
      </c>
      <c r="C148" s="29" t="str">
        <f>'[1]1 lentelė'!C145</f>
        <v>R097725-243200-3107</v>
      </c>
      <c r="D148" s="29" t="str">
        <f>'1 lentelė'!D148</f>
        <v>Zarasų sporto centro erdvių atnaujinimas</v>
      </c>
      <c r="E148" s="23" t="s">
        <v>1296</v>
      </c>
      <c r="F148" s="23" t="s">
        <v>1297</v>
      </c>
      <c r="G148" s="26">
        <v>1</v>
      </c>
      <c r="H148" s="26" t="s">
        <v>1290</v>
      </c>
      <c r="I148" s="26" t="s">
        <v>1291</v>
      </c>
      <c r="J148" s="26">
        <v>330</v>
      </c>
      <c r="K148" s="23"/>
      <c r="L148" s="23"/>
      <c r="M148" s="23"/>
      <c r="N148" s="23"/>
      <c r="O148" s="23"/>
      <c r="P148" s="23"/>
      <c r="Q148" s="48"/>
      <c r="R148" s="48"/>
      <c r="S148" s="48"/>
      <c r="T148" s="48"/>
      <c r="U148" s="48"/>
      <c r="V148" s="48"/>
    </row>
    <row r="149" spans="2:22" ht="52.5" customHeight="1" x14ac:dyDescent="0.35">
      <c r="B149" s="46" t="str">
        <f>'[1]1 lentelė'!B146</f>
        <v xml:space="preserve">3.2 </v>
      </c>
      <c r="C149" s="46"/>
      <c r="D149" s="46" t="str">
        <f>'1 lentelė'!D149</f>
        <v>Tikslas: Viešųjų paslaugų prieinamumo didinimas</v>
      </c>
      <c r="E149" s="46"/>
      <c r="F149" s="46"/>
      <c r="G149" s="46"/>
      <c r="H149" s="45"/>
      <c r="I149" s="46"/>
      <c r="J149" s="46"/>
      <c r="K149" s="46"/>
      <c r="L149" s="45"/>
      <c r="M149" s="46"/>
      <c r="N149" s="46"/>
      <c r="O149" s="46"/>
      <c r="P149" s="45"/>
      <c r="Q149" s="45"/>
      <c r="R149" s="45"/>
      <c r="S149" s="45"/>
      <c r="T149" s="45"/>
      <c r="U149" s="45"/>
      <c r="V149" s="45"/>
    </row>
    <row r="150" spans="2:22" ht="78" customHeight="1" x14ac:dyDescent="0.35">
      <c r="B150" s="42" t="str">
        <f>'[1]1 lentelė'!B147</f>
        <v>3.2.1</v>
      </c>
      <c r="C150" s="42"/>
      <c r="D150" s="42" t="str">
        <f>'1 lentelė'!D150</f>
        <v>Uždavinys: Užtikrinti kokybišką ir prieinamą sveikatos priežiūrą</v>
      </c>
      <c r="E150" s="42"/>
      <c r="F150" s="42"/>
      <c r="G150" s="42"/>
      <c r="H150" s="43"/>
      <c r="I150" s="43"/>
      <c r="J150" s="43"/>
      <c r="K150" s="42"/>
      <c r="L150" s="42"/>
      <c r="M150" s="43"/>
      <c r="N150" s="43"/>
      <c r="O150" s="43"/>
      <c r="P150" s="42"/>
      <c r="Q150" s="42"/>
      <c r="R150" s="42"/>
      <c r="S150" s="42"/>
      <c r="T150" s="42"/>
      <c r="U150" s="42"/>
      <c r="V150" s="42"/>
    </row>
    <row r="151" spans="2:22" ht="92.25" customHeight="1" x14ac:dyDescent="0.35">
      <c r="B151" s="44" t="str">
        <f>'[1]1 lentelė'!B148</f>
        <v>3.2.1.1</v>
      </c>
      <c r="C151" s="44"/>
      <c r="D151" s="44" t="str">
        <f>'1 lentelė'!D151</f>
        <v>Priemonė: Pirminės asmens ir visuomenės sveikatos priežiūros veiklos efektyvumo didinimas</v>
      </c>
      <c r="E151" s="44"/>
      <c r="F151" s="44"/>
      <c r="G151" s="44"/>
      <c r="H151" s="44"/>
      <c r="I151" s="44"/>
      <c r="J151" s="44"/>
      <c r="K151" s="44"/>
      <c r="L151" s="44"/>
      <c r="M151" s="44"/>
      <c r="N151" s="44"/>
      <c r="O151" s="44"/>
      <c r="P151" s="44"/>
      <c r="Q151" s="44"/>
      <c r="R151" s="44"/>
      <c r="S151" s="44"/>
      <c r="T151" s="44"/>
      <c r="U151" s="44"/>
      <c r="V151" s="44"/>
    </row>
    <row r="152" spans="2:22" ht="195" x14ac:dyDescent="0.35">
      <c r="B152" s="29" t="str">
        <f>'[1]1 lentelė'!B149</f>
        <v>3.2.1.1.1</v>
      </c>
      <c r="C152" s="29" t="str">
        <f>'[1]1 lentelė'!C149</f>
        <v>R096609-270000-3236</v>
      </c>
      <c r="D152" s="29" t="str">
        <f>'1 lentelė'!D152</f>
        <v>Anykščių rajono savivaldybės gyventojų sveikatos stiprinimas gerinant pirminės sveikatos priežiūros paslaugų prieinamumą ir kokybę</v>
      </c>
      <c r="E152" s="29" t="s">
        <v>1298</v>
      </c>
      <c r="F152" s="29" t="s">
        <v>1299</v>
      </c>
      <c r="G152" s="29">
        <v>21285</v>
      </c>
      <c r="H152" s="29" t="s">
        <v>1300</v>
      </c>
      <c r="I152" s="29" t="s">
        <v>1301</v>
      </c>
      <c r="J152" s="29">
        <v>1</v>
      </c>
      <c r="K152" s="29"/>
      <c r="L152" s="29"/>
      <c r="M152" s="29"/>
      <c r="N152" s="29"/>
      <c r="O152" s="29"/>
      <c r="P152" s="29"/>
      <c r="Q152" s="48"/>
      <c r="R152" s="48"/>
      <c r="S152" s="48"/>
      <c r="T152" s="48"/>
      <c r="U152" s="48"/>
      <c r="V152" s="48"/>
    </row>
    <row r="153" spans="2:22" ht="195" x14ac:dyDescent="0.35">
      <c r="B153" s="29" t="str">
        <f>'[1]1 lentelė'!B150</f>
        <v>3.2.1.1.2</v>
      </c>
      <c r="C153" s="29" t="str">
        <f>'[1]1 lentelė'!C150</f>
        <v>R096609-270000-3237</v>
      </c>
      <c r="D153" s="29" t="str">
        <f>'1 lentelė'!D153</f>
        <v>Pirminės sveikatos paslaugų gerinimas VšĮ Ignalinos rajono poliklinikoje</v>
      </c>
      <c r="E153" s="29" t="s">
        <v>1298</v>
      </c>
      <c r="F153" s="29" t="s">
        <v>1299</v>
      </c>
      <c r="G153" s="29">
        <v>6931</v>
      </c>
      <c r="H153" s="29" t="s">
        <v>1300</v>
      </c>
      <c r="I153" s="29" t="s">
        <v>1301</v>
      </c>
      <c r="J153" s="29">
        <v>1</v>
      </c>
      <c r="K153" s="26"/>
      <c r="L153" s="26"/>
      <c r="M153" s="26"/>
      <c r="N153" s="26"/>
      <c r="O153" s="26"/>
      <c r="P153" s="26"/>
      <c r="Q153" s="48"/>
      <c r="R153" s="48"/>
      <c r="S153" s="48"/>
      <c r="T153" s="48"/>
      <c r="U153" s="48"/>
      <c r="V153" s="48"/>
    </row>
    <row r="154" spans="2:22" ht="195" x14ac:dyDescent="0.35">
      <c r="B154" s="29" t="str">
        <f>'[1]1 lentelė'!B151</f>
        <v>3.2.1.1.3</v>
      </c>
      <c r="C154" s="29" t="str">
        <f>'[1]1 lentelė'!C151</f>
        <v>R096609-270000-3238</v>
      </c>
      <c r="D154" s="29" t="str">
        <f>'1 lentelė'!D154</f>
        <v>UAB „Ignalinos sveikatos centras“ pirminės asmens sveikatos priežiūros paslaugų teikimo efektyvumo didinimas</v>
      </c>
      <c r="E154" s="26" t="s">
        <v>1298</v>
      </c>
      <c r="F154" s="26" t="s">
        <v>1299</v>
      </c>
      <c r="G154" s="26">
        <v>6363</v>
      </c>
      <c r="H154" s="26" t="s">
        <v>1300</v>
      </c>
      <c r="I154" s="26" t="s">
        <v>1301</v>
      </c>
      <c r="J154" s="26">
        <v>1</v>
      </c>
      <c r="K154" s="26"/>
      <c r="L154" s="26"/>
      <c r="M154" s="26"/>
      <c r="N154" s="26"/>
      <c r="O154" s="26"/>
      <c r="P154" s="26"/>
      <c r="Q154" s="48"/>
      <c r="R154" s="48"/>
      <c r="S154" s="48"/>
      <c r="T154" s="48"/>
      <c r="U154" s="48"/>
      <c r="V154" s="48"/>
    </row>
    <row r="155" spans="2:22" ht="195" x14ac:dyDescent="0.35">
      <c r="B155" s="29" t="str">
        <f>'[1]1 lentelė'!B152</f>
        <v>3.2.1.1.4</v>
      </c>
      <c r="C155" s="29" t="str">
        <f>'[1]1 lentelė'!C152</f>
        <v>R096609-270000-3239</v>
      </c>
      <c r="D155" s="29" t="str">
        <f>'1 lentelė'!D155</f>
        <v>Molėtų r. pirminės sveikatos priežiūros centro veiklos efektyvumo didinimas</v>
      </c>
      <c r="E155" s="26" t="s">
        <v>1298</v>
      </c>
      <c r="F155" s="26" t="s">
        <v>1299</v>
      </c>
      <c r="G155" s="26">
        <v>15617</v>
      </c>
      <c r="H155" s="26" t="s">
        <v>1300</v>
      </c>
      <c r="I155" s="26" t="s">
        <v>1301</v>
      </c>
      <c r="J155" s="26">
        <v>1</v>
      </c>
      <c r="K155" s="26"/>
      <c r="L155" s="26"/>
      <c r="M155" s="26"/>
      <c r="N155" s="26"/>
      <c r="O155" s="26"/>
      <c r="P155" s="26"/>
      <c r="Q155" s="48"/>
      <c r="R155" s="48"/>
      <c r="S155" s="48"/>
      <c r="T155" s="48"/>
      <c r="U155" s="48"/>
      <c r="V155" s="48"/>
    </row>
    <row r="156" spans="2:22" ht="195" x14ac:dyDescent="0.35">
      <c r="B156" s="29" t="str">
        <f>'[1]1 lentelė'!B153</f>
        <v>3.2.1.1.5</v>
      </c>
      <c r="C156" s="29" t="str">
        <f>'[1]1 lentelė'!C153</f>
        <v>R096609-270000-3240</v>
      </c>
      <c r="D156" s="29" t="str">
        <f>'1 lentelė'!D156</f>
        <v>Pirminės asmens sveikatos priežiūros veiklos efektyvumo didinimas Utenos rajone</v>
      </c>
      <c r="E156" s="26" t="s">
        <v>1298</v>
      </c>
      <c r="F156" s="26" t="s">
        <v>1299</v>
      </c>
      <c r="G156" s="26">
        <v>19722</v>
      </c>
      <c r="H156" s="26" t="s">
        <v>1300</v>
      </c>
      <c r="I156" s="26" t="s">
        <v>1301</v>
      </c>
      <c r="J156" s="26">
        <v>1</v>
      </c>
      <c r="K156" s="26"/>
      <c r="L156" s="26"/>
      <c r="M156" s="26"/>
      <c r="N156" s="26"/>
      <c r="O156" s="26"/>
      <c r="P156" s="26"/>
      <c r="Q156" s="48"/>
      <c r="R156" s="48"/>
      <c r="S156" s="48"/>
      <c r="T156" s="48"/>
      <c r="U156" s="48"/>
      <c r="V156" s="48"/>
    </row>
    <row r="157" spans="2:22" ht="195" x14ac:dyDescent="0.35">
      <c r="B157" s="29" t="str">
        <f>'[1]1 lentelė'!B154</f>
        <v>3.2.1.1.6</v>
      </c>
      <c r="C157" s="29" t="str">
        <f>'[1]1 lentelė'!C154</f>
        <v>R096609-270000-3241</v>
      </c>
      <c r="D157" s="29" t="str">
        <f>'1 lentelė'!D157</f>
        <v>UAB "Dilina" teikiamų paslaugų efektyvumo didinimas</v>
      </c>
      <c r="E157" s="26" t="s">
        <v>1298</v>
      </c>
      <c r="F157" s="26" t="s">
        <v>1299</v>
      </c>
      <c r="G157" s="26">
        <v>1615</v>
      </c>
      <c r="H157" s="26" t="s">
        <v>1300</v>
      </c>
      <c r="I157" s="26" t="s">
        <v>1301</v>
      </c>
      <c r="J157" s="26">
        <v>1</v>
      </c>
      <c r="K157" s="26"/>
      <c r="L157" s="26"/>
      <c r="M157" s="26"/>
      <c r="N157" s="26"/>
      <c r="O157" s="26"/>
      <c r="P157" s="26"/>
      <c r="Q157" s="48"/>
      <c r="R157" s="48"/>
      <c r="S157" s="48"/>
      <c r="T157" s="48"/>
      <c r="U157" s="48"/>
      <c r="V157" s="48"/>
    </row>
    <row r="158" spans="2:22" ht="195" x14ac:dyDescent="0.35">
      <c r="B158" s="29" t="str">
        <f>'[1]1 lentelė'!B155</f>
        <v>3.2.1.1.7</v>
      </c>
      <c r="C158" s="29" t="str">
        <f>'[1]1 lentelė'!C155</f>
        <v>R096609-270000-3242</v>
      </c>
      <c r="D158" s="29" t="str">
        <f>'1 lentelė'!D158</f>
        <v>Pirminės asmens sveikatos priežiūros paslaugų kokybės ir prieinamumo gerinimas Zarasų rajono savivaldybėje</v>
      </c>
      <c r="E158" s="26" t="s">
        <v>1298</v>
      </c>
      <c r="F158" s="26" t="s">
        <v>1299</v>
      </c>
      <c r="G158" s="26">
        <v>13690</v>
      </c>
      <c r="H158" s="26" t="s">
        <v>1300</v>
      </c>
      <c r="I158" s="26" t="s">
        <v>1301</v>
      </c>
      <c r="J158" s="26">
        <v>1</v>
      </c>
      <c r="K158" s="26"/>
      <c r="L158" s="26"/>
      <c r="M158" s="26"/>
      <c r="N158" s="26"/>
      <c r="O158" s="26"/>
      <c r="P158" s="26"/>
      <c r="Q158" s="48"/>
      <c r="R158" s="48"/>
      <c r="S158" s="48"/>
      <c r="T158" s="48"/>
      <c r="U158" s="48"/>
      <c r="V158" s="48"/>
    </row>
    <row r="159" spans="2:22" ht="195" x14ac:dyDescent="0.35">
      <c r="B159" s="29" t="str">
        <f>'[1]1 lentelė'!B156</f>
        <v>3.2.1.1.8</v>
      </c>
      <c r="C159" s="29" t="str">
        <f>'[1]1 lentelė'!C156</f>
        <v>R096609-270000-3243</v>
      </c>
      <c r="D159" s="29" t="str">
        <f>'1 lentelė'!D159</f>
        <v>Pirminės asmens sveikatos priežiūros veiklos efektyvumo didinimas VšĮ Visagino  pirminės sveikatos priežiūros centre</v>
      </c>
      <c r="E159" s="26" t="s">
        <v>1298</v>
      </c>
      <c r="F159" s="26" t="s">
        <v>1299</v>
      </c>
      <c r="G159" s="26">
        <v>12890</v>
      </c>
      <c r="H159" s="26" t="s">
        <v>1300</v>
      </c>
      <c r="I159" s="26" t="s">
        <v>1301</v>
      </c>
      <c r="J159" s="26">
        <v>1</v>
      </c>
      <c r="K159" s="26"/>
      <c r="L159" s="26"/>
      <c r="M159" s="26"/>
      <c r="N159" s="26"/>
      <c r="O159" s="26"/>
      <c r="P159" s="26"/>
      <c r="Q159" s="48"/>
      <c r="R159" s="48"/>
      <c r="S159" s="48"/>
      <c r="T159" s="48"/>
      <c r="U159" s="48"/>
      <c r="V159" s="48"/>
    </row>
    <row r="160" spans="2:22" ht="193.5" customHeight="1" x14ac:dyDescent="0.35">
      <c r="B160" s="29" t="str">
        <f>'[1]1 lentelė'!B157</f>
        <v>3.2.1.1.9</v>
      </c>
      <c r="C160" s="29" t="str">
        <f>'[1]1 lentelė'!C157</f>
        <v>R096609-270000-3244</v>
      </c>
      <c r="D160" s="29" t="str">
        <f>'1 lentelė'!D160</f>
        <v>Asmens sveikatos priežiūros  kokybės gerinimas Utenos rajono gyventojams</v>
      </c>
      <c r="E160" s="26" t="s">
        <v>1298</v>
      </c>
      <c r="F160" s="26" t="s">
        <v>1299</v>
      </c>
      <c r="G160" s="26">
        <v>1063</v>
      </c>
      <c r="H160" s="26" t="s">
        <v>1300</v>
      </c>
      <c r="I160" s="26" t="s">
        <v>1301</v>
      </c>
      <c r="J160" s="26">
        <v>1</v>
      </c>
      <c r="K160" s="26"/>
      <c r="L160" s="26"/>
      <c r="M160" s="26"/>
      <c r="N160" s="26"/>
      <c r="O160" s="26"/>
      <c r="P160" s="26"/>
      <c r="Q160" s="48"/>
      <c r="R160" s="48"/>
      <c r="S160" s="48"/>
      <c r="T160" s="48"/>
      <c r="U160" s="48"/>
      <c r="V160" s="48"/>
    </row>
    <row r="161" spans="2:22" ht="162.75" customHeight="1" x14ac:dyDescent="0.35">
      <c r="B161" s="44" t="str">
        <f>'[1]1 lentelė'!B158</f>
        <v>3.2.1.2</v>
      </c>
      <c r="C161" s="44"/>
      <c r="D161" s="44" t="str">
        <f>'1 lentelė'!D161</f>
        <v>Priemonė: Priemonių, gerinančių ambulatorinių sveikatos priežiūros paslaugų prieinamumą tuberkulioze sergantiems asmenims, įgyvendinimas</v>
      </c>
      <c r="E161" s="44"/>
      <c r="F161" s="44"/>
      <c r="G161" s="44"/>
      <c r="H161" s="44"/>
      <c r="I161" s="44"/>
      <c r="J161" s="44"/>
      <c r="K161" s="44"/>
      <c r="L161" s="44"/>
      <c r="M161" s="44"/>
      <c r="N161" s="44"/>
      <c r="O161" s="44"/>
      <c r="P161" s="44"/>
      <c r="Q161" s="44"/>
      <c r="R161" s="44"/>
      <c r="S161" s="44"/>
      <c r="T161" s="44"/>
      <c r="U161" s="44"/>
      <c r="V161" s="44"/>
    </row>
    <row r="162" spans="2:22" ht="228.75" customHeight="1" x14ac:dyDescent="0.35">
      <c r="B162" s="29" t="str">
        <f>'[1]1 lentelė'!B159</f>
        <v>3.2.1.2.1</v>
      </c>
      <c r="C162" s="29" t="str">
        <f>'[1]1 lentelė'!C159</f>
        <v>R096615-470000-3201</v>
      </c>
      <c r="D162" s="26" t="str">
        <f>'1 lentelė'!D162</f>
        <v>Tuberkuliozės gydymo skatinimas Anykščių rajono
savivaldybėje</v>
      </c>
      <c r="E162" s="26" t="s">
        <v>1302</v>
      </c>
      <c r="F162" s="26" t="s">
        <v>1303</v>
      </c>
      <c r="G162" s="26">
        <v>32</v>
      </c>
      <c r="H162" s="26"/>
      <c r="I162" s="26"/>
      <c r="J162" s="23"/>
      <c r="K162" s="23"/>
      <c r="L162" s="23"/>
      <c r="M162" s="23"/>
      <c r="N162" s="23"/>
      <c r="O162" s="23"/>
      <c r="P162" s="23"/>
      <c r="Q162" s="48"/>
      <c r="R162" s="48"/>
      <c r="S162" s="48"/>
      <c r="T162" s="48"/>
      <c r="U162" s="48"/>
      <c r="V162" s="48"/>
    </row>
    <row r="163" spans="2:22" ht="233.25" customHeight="1" x14ac:dyDescent="0.35">
      <c r="B163" s="29" t="str">
        <f>'[1]1 lentelė'!B160</f>
        <v>3.2.1.2.2</v>
      </c>
      <c r="C163" s="29" t="str">
        <f>'[1]1 lentelė'!C160</f>
        <v>R096615-470000-3202</v>
      </c>
      <c r="D163" s="26" t="str">
        <f>'1 lentelė'!D163</f>
        <v>Sergamumo ir mirtingumo mažinimas nuo tuberkuliozės Ignalinos rajone</v>
      </c>
      <c r="E163" s="26" t="s">
        <v>1302</v>
      </c>
      <c r="F163" s="26" t="s">
        <v>1303</v>
      </c>
      <c r="G163" s="26">
        <v>15</v>
      </c>
      <c r="H163" s="23"/>
      <c r="I163" s="23"/>
      <c r="J163" s="23"/>
      <c r="K163" s="23"/>
      <c r="L163" s="23"/>
      <c r="M163" s="23"/>
      <c r="N163" s="23"/>
      <c r="O163" s="23"/>
      <c r="P163" s="23"/>
      <c r="Q163" s="48"/>
      <c r="R163" s="48"/>
      <c r="S163" s="48"/>
      <c r="T163" s="48"/>
      <c r="U163" s="48"/>
      <c r="V163" s="48"/>
    </row>
    <row r="164" spans="2:22" ht="232.5" customHeight="1" x14ac:dyDescent="0.35">
      <c r="B164" s="29" t="str">
        <f>'[1]1 lentelė'!B161</f>
        <v>3.2.1.2.3</v>
      </c>
      <c r="C164" s="29" t="str">
        <f>'[1]1 lentelė'!C161</f>
        <v>R096615-470000-3203</v>
      </c>
      <c r="D164" s="26" t="str">
        <f>'1 lentelė'!D164</f>
        <v>Paslaugų prieinamumo priemonių tuberkulioze sergantiems asmenims įgyvendinimas  Molėtų rajone</v>
      </c>
      <c r="E164" s="26" t="s">
        <v>1302</v>
      </c>
      <c r="F164" s="26" t="s">
        <v>1303</v>
      </c>
      <c r="G164" s="26">
        <v>19</v>
      </c>
      <c r="H164" s="23"/>
      <c r="I164" s="23"/>
      <c r="J164" s="23"/>
      <c r="K164" s="23"/>
      <c r="L164" s="23"/>
      <c r="M164" s="23"/>
      <c r="N164" s="23"/>
      <c r="O164" s="23"/>
      <c r="P164" s="23"/>
      <c r="Q164" s="48"/>
      <c r="R164" s="48"/>
      <c r="S164" s="48"/>
      <c r="T164" s="48"/>
      <c r="U164" s="48"/>
      <c r="V164" s="48"/>
    </row>
    <row r="165" spans="2:22" ht="231.75" customHeight="1" x14ac:dyDescent="0.35">
      <c r="B165" s="29" t="str">
        <f>'[1]1 lentelė'!B162</f>
        <v>3.2.1.2.4</v>
      </c>
      <c r="C165" s="29" t="str">
        <f>'[1]1 lentelė'!C162</f>
        <v>R096615-470000-3204</v>
      </c>
      <c r="D165" s="26" t="str">
        <f>'1 lentelė'!D165</f>
        <v>Priemonių, gerinančių ambulatorinių sveikatos priežiūros paslaugų prieinamumą tuberkulioze sergantiems asmenims, įgyvendinimas Utenos rajone</v>
      </c>
      <c r="E165" s="26" t="s">
        <v>1302</v>
      </c>
      <c r="F165" s="26" t="s">
        <v>1303</v>
      </c>
      <c r="G165" s="26">
        <v>13</v>
      </c>
      <c r="H165" s="23"/>
      <c r="I165" s="23"/>
      <c r="J165" s="23"/>
      <c r="K165" s="23"/>
      <c r="L165" s="23"/>
      <c r="M165" s="23"/>
      <c r="N165" s="23"/>
      <c r="O165" s="23"/>
      <c r="P165" s="23"/>
      <c r="Q165" s="48"/>
      <c r="R165" s="48"/>
      <c r="S165" s="48"/>
      <c r="T165" s="48"/>
      <c r="U165" s="48"/>
      <c r="V165" s="48"/>
    </row>
    <row r="166" spans="2:22" ht="233.25" customHeight="1" x14ac:dyDescent="0.35">
      <c r="B166" s="29" t="str">
        <f>'[1]1 lentelė'!B163</f>
        <v>3.2.1.2.5</v>
      </c>
      <c r="C166" s="29" t="str">
        <f>'[1]1 lentelė'!C163</f>
        <v>R096615-470000-3205</v>
      </c>
      <c r="D166" s="26" t="str">
        <f>'1 lentelė'!D166</f>
        <v>Sergamumo ir mirtingumo mažinimas nuo tuberkuliozės Visagino savivaldybėje</v>
      </c>
      <c r="E166" s="26" t="s">
        <v>1302</v>
      </c>
      <c r="F166" s="26" t="s">
        <v>1303</v>
      </c>
      <c r="G166" s="26">
        <v>5</v>
      </c>
      <c r="H166" s="23"/>
      <c r="I166" s="23"/>
      <c r="J166" s="23"/>
      <c r="K166" s="23"/>
      <c r="L166" s="23"/>
      <c r="M166" s="23"/>
      <c r="N166" s="23"/>
      <c r="O166" s="23"/>
      <c r="P166" s="23"/>
      <c r="Q166" s="48"/>
      <c r="R166" s="48"/>
      <c r="S166" s="48"/>
      <c r="T166" s="48"/>
      <c r="U166" s="48"/>
      <c r="V166" s="48"/>
    </row>
    <row r="167" spans="2:22" ht="231.75" customHeight="1" x14ac:dyDescent="0.35">
      <c r="B167" s="29" t="str">
        <f>'[1]1 lentelė'!B164</f>
        <v>3.2.1.2.6</v>
      </c>
      <c r="C167" s="29" t="str">
        <f>'[1]1 lentelė'!C164</f>
        <v>R096615-470000-3206</v>
      </c>
      <c r="D167" s="26" t="str">
        <f>'1 lentelė'!D167</f>
        <v>Priemonių, gerinančių ambulatorinių sveikatos priežiūros paslaugų prieinamumą tuberkulioze sergantiems asmenims, įgyvendinimas Zarasų rajono savivaldybėje</v>
      </c>
      <c r="E167" s="26" t="s">
        <v>1302</v>
      </c>
      <c r="F167" s="26" t="s">
        <v>1303</v>
      </c>
      <c r="G167" s="26">
        <v>17</v>
      </c>
      <c r="H167" s="23"/>
      <c r="I167" s="23"/>
      <c r="J167" s="23"/>
      <c r="K167" s="23"/>
      <c r="L167" s="23"/>
      <c r="M167" s="23"/>
      <c r="N167" s="23"/>
      <c r="O167" s="23"/>
      <c r="P167" s="23"/>
      <c r="Q167" s="48"/>
      <c r="R167" s="48"/>
      <c r="S167" s="48"/>
      <c r="T167" s="48"/>
      <c r="U167" s="48"/>
      <c r="V167" s="48"/>
    </row>
    <row r="168" spans="2:22" ht="81" customHeight="1" x14ac:dyDescent="0.35">
      <c r="B168" s="42" t="str">
        <f>'[1]1 lentelė'!B165</f>
        <v>3.2.2</v>
      </c>
      <c r="C168" s="42"/>
      <c r="D168" s="42" t="str">
        <f>'1 lentelė'!D168</f>
        <v>Uždavinys: Skatinti sveiką gyvenseną ir visuomenės sveikatos raštingumą</v>
      </c>
      <c r="E168" s="42"/>
      <c r="F168" s="42"/>
      <c r="G168" s="42"/>
      <c r="H168" s="43"/>
      <c r="I168" s="43"/>
      <c r="J168" s="43"/>
      <c r="K168" s="42"/>
      <c r="L168" s="42"/>
      <c r="M168" s="43"/>
      <c r="N168" s="43"/>
      <c r="O168" s="43"/>
      <c r="P168" s="68"/>
      <c r="Q168" s="68"/>
      <c r="R168" s="68"/>
      <c r="S168" s="68"/>
      <c r="T168" s="68"/>
      <c r="U168" s="68"/>
      <c r="V168" s="68"/>
    </row>
    <row r="169" spans="2:22" ht="70.5" customHeight="1" x14ac:dyDescent="0.35">
      <c r="B169" s="44" t="str">
        <f>'[1]1 lentelė'!B166</f>
        <v>3.2.2.1</v>
      </c>
      <c r="C169" s="44"/>
      <c r="D169" s="44" t="str">
        <f>'1 lentelė'!D169</f>
        <v xml:space="preserve">Priemonė: Sveikos gyvensenos skatinimas regioniniu lygiu </v>
      </c>
      <c r="E169" s="44"/>
      <c r="F169" s="44"/>
      <c r="G169" s="44"/>
      <c r="H169" s="44"/>
      <c r="I169" s="44"/>
      <c r="J169" s="44"/>
      <c r="K169" s="44"/>
      <c r="L169" s="44"/>
      <c r="M169" s="44"/>
      <c r="N169" s="44"/>
      <c r="O169" s="44"/>
      <c r="P169" s="44"/>
      <c r="Q169" s="44"/>
      <c r="R169" s="44"/>
      <c r="S169" s="44"/>
      <c r="T169" s="44"/>
      <c r="U169" s="44"/>
      <c r="V169" s="44"/>
    </row>
    <row r="170" spans="2:22" ht="182" x14ac:dyDescent="0.35">
      <c r="B170" s="29" t="str">
        <f>'[1]1 lentelė'!B167</f>
        <v>3.2.2.1.1.</v>
      </c>
      <c r="C170" s="29" t="str">
        <f>'[1]1 lentelė'!C167</f>
        <v>R096630-470000-3207</v>
      </c>
      <c r="D170" s="26" t="str">
        <f>'1 lentelė'!D170</f>
        <v>Sveikos gyvensenos skatinimas Anykščių rajono savivaldybėje</v>
      </c>
      <c r="E170" s="26" t="s">
        <v>1304</v>
      </c>
      <c r="F170" s="26" t="s">
        <v>1305</v>
      </c>
      <c r="G170" s="26">
        <v>2100</v>
      </c>
      <c r="H170" s="26" t="s">
        <v>1306</v>
      </c>
      <c r="I170" s="26" t="s">
        <v>1307</v>
      </c>
      <c r="J170" s="26">
        <v>1</v>
      </c>
      <c r="K170" s="26"/>
      <c r="L170" s="23"/>
      <c r="M170" s="23"/>
      <c r="N170" s="23"/>
      <c r="O170" s="23"/>
      <c r="P170" s="23"/>
      <c r="Q170" s="48"/>
      <c r="R170" s="48"/>
      <c r="S170" s="48"/>
      <c r="T170" s="48"/>
      <c r="U170" s="48"/>
      <c r="V170" s="48"/>
    </row>
    <row r="171" spans="2:22" ht="182" x14ac:dyDescent="0.35">
      <c r="B171" s="29" t="str">
        <f>'[1]1 lentelė'!B168</f>
        <v>3.2.2.1.2.</v>
      </c>
      <c r="C171" s="29" t="str">
        <f>'[1]1 lentelė'!C168</f>
        <v>R096630-470000-3208</v>
      </c>
      <c r="D171" s="26" t="str">
        <f>'1 lentelė'!D171</f>
        <v>Sveikos gyvensenos skatinimas Molėtų rajono savivaldybėje</v>
      </c>
      <c r="E171" s="26" t="s">
        <v>1304</v>
      </c>
      <c r="F171" s="26" t="s">
        <v>1308</v>
      </c>
      <c r="G171" s="26">
        <v>1782</v>
      </c>
      <c r="H171" s="26"/>
      <c r="I171" s="26"/>
      <c r="J171" s="26"/>
      <c r="K171" s="26"/>
      <c r="L171" s="23"/>
      <c r="M171" s="23"/>
      <c r="N171" s="23"/>
      <c r="O171" s="23"/>
      <c r="P171" s="23"/>
      <c r="Q171" s="48"/>
      <c r="R171" s="48"/>
      <c r="S171" s="48"/>
      <c r="T171" s="48"/>
      <c r="U171" s="48"/>
      <c r="V171" s="48"/>
    </row>
    <row r="172" spans="2:22" ht="182" x14ac:dyDescent="0.35">
      <c r="B172" s="29" t="str">
        <f>'[1]1 lentelė'!B169</f>
        <v>3.2.2.1.3.</v>
      </c>
      <c r="C172" s="29" t="str">
        <f>'[1]1 lentelė'!C169</f>
        <v>R096630-470000-3209</v>
      </c>
      <c r="D172" s="26" t="str">
        <f>'1 lentelė'!D172</f>
        <v>Sveikos gyvensenos skatinimas Utenos rajone</v>
      </c>
      <c r="E172" s="26" t="s">
        <v>1304</v>
      </c>
      <c r="F172" s="26" t="s">
        <v>1309</v>
      </c>
      <c r="G172" s="26">
        <v>2488</v>
      </c>
      <c r="H172" s="26"/>
      <c r="I172" s="26"/>
      <c r="J172" s="26"/>
      <c r="K172" s="26"/>
      <c r="L172" s="23"/>
      <c r="M172" s="23"/>
      <c r="N172" s="23"/>
      <c r="O172" s="23"/>
      <c r="P172" s="23"/>
      <c r="Q172" s="48"/>
      <c r="R172" s="48"/>
      <c r="S172" s="48"/>
      <c r="T172" s="48"/>
      <c r="U172" s="48"/>
      <c r="V172" s="48"/>
    </row>
    <row r="173" spans="2:22" ht="182" x14ac:dyDescent="0.35">
      <c r="B173" s="29" t="str">
        <f>'[1]1 lentelė'!B170</f>
        <v>3.2.2.1.4.</v>
      </c>
      <c r="C173" s="29" t="str">
        <f>'[1]1 lentelė'!C170</f>
        <v>R096630-470000-3210</v>
      </c>
      <c r="D173" s="26" t="str">
        <f>'1 lentelė'!D173</f>
        <v>Sveikos gyvensenos skatinimas Zarasų rajono savivaldybėje</v>
      </c>
      <c r="E173" s="26" t="s">
        <v>1304</v>
      </c>
      <c r="F173" s="26" t="s">
        <v>1310</v>
      </c>
      <c r="G173" s="26">
        <v>1414</v>
      </c>
      <c r="H173" s="23"/>
      <c r="I173" s="23"/>
      <c r="J173" s="23"/>
      <c r="K173" s="23"/>
      <c r="L173" s="23"/>
      <c r="M173" s="23"/>
      <c r="N173" s="23"/>
      <c r="O173" s="23"/>
      <c r="P173" s="23"/>
      <c r="Q173" s="48"/>
      <c r="R173" s="48"/>
      <c r="S173" s="48"/>
      <c r="T173" s="48"/>
      <c r="U173" s="48"/>
      <c r="V173" s="48"/>
    </row>
    <row r="174" spans="2:22" ht="182" x14ac:dyDescent="0.35">
      <c r="B174" s="29" t="str">
        <f>'[1]1 lentelė'!B171</f>
        <v>3.2.2.1.5.</v>
      </c>
      <c r="C174" s="29" t="str">
        <f>'[1]1 lentelė'!C171</f>
        <v>R096630-470000-32011</v>
      </c>
      <c r="D174" s="26" t="str">
        <f>'1 lentelė'!D174</f>
        <v>Sveikos gyvensenos skatinimas Ignalinos rajone</v>
      </c>
      <c r="E174" s="26" t="s">
        <v>1304</v>
      </c>
      <c r="F174" s="26" t="s">
        <v>1311</v>
      </c>
      <c r="G174" s="26">
        <v>591</v>
      </c>
      <c r="H174" s="23"/>
      <c r="I174" s="23"/>
      <c r="J174" s="23"/>
      <c r="K174" s="23"/>
      <c r="L174" s="23"/>
      <c r="M174" s="23"/>
      <c r="N174" s="23"/>
      <c r="O174" s="23"/>
      <c r="P174" s="23"/>
      <c r="Q174" s="48"/>
      <c r="R174" s="48"/>
      <c r="S174" s="48"/>
      <c r="T174" s="48"/>
      <c r="U174" s="48"/>
      <c r="V174" s="48"/>
    </row>
    <row r="175" spans="2:22" ht="182" x14ac:dyDescent="0.35">
      <c r="B175" s="29" t="str">
        <f>'[1]1 lentelė'!B172</f>
        <v>3.2.2.1.6.</v>
      </c>
      <c r="C175" s="29" t="str">
        <f>'[1]1 lentelė'!C172</f>
        <v>R096630-470000-3212</v>
      </c>
      <c r="D175" s="26" t="str">
        <f>'1 lentelė'!D175</f>
        <v>Vaikų  sveikos  gyvensenos  skatinimas Visagino savivaldybėje</v>
      </c>
      <c r="E175" s="26" t="s">
        <v>1304</v>
      </c>
      <c r="F175" s="26" t="s">
        <v>1312</v>
      </c>
      <c r="G175" s="26">
        <v>1036</v>
      </c>
      <c r="H175" s="23"/>
      <c r="I175" s="23"/>
      <c r="J175" s="23"/>
      <c r="K175" s="23"/>
      <c r="L175" s="23"/>
      <c r="M175" s="23"/>
      <c r="N175" s="23"/>
      <c r="O175" s="23"/>
      <c r="P175" s="23"/>
      <c r="Q175" s="48"/>
      <c r="R175" s="48"/>
      <c r="S175" s="48"/>
      <c r="T175" s="48"/>
      <c r="U175" s="48"/>
      <c r="V175" s="48"/>
    </row>
    <row r="176" spans="2:22" ht="156" x14ac:dyDescent="0.35">
      <c r="B176" s="29" t="str">
        <f>'[1]1 lentelė'!B173</f>
        <v>3.2.2.1.7.</v>
      </c>
      <c r="C176" s="29" t="str">
        <f>'[1]1 lentelė'!C173</f>
        <v>R096630-470000-3236</v>
      </c>
      <c r="D176" s="26" t="str">
        <f>'1 lentelė'!D176</f>
        <v>Sveikos gyvensenos skatinimas Ignalinos rajone. II etapas</v>
      </c>
      <c r="E176" s="26" t="s">
        <v>1304</v>
      </c>
      <c r="F176" s="26" t="s">
        <v>1313</v>
      </c>
      <c r="G176" s="26">
        <v>219</v>
      </c>
      <c r="H176" s="23"/>
      <c r="I176" s="23"/>
      <c r="J176" s="23"/>
      <c r="K176" s="23"/>
      <c r="L176" s="23"/>
      <c r="M176" s="23"/>
      <c r="N176" s="23"/>
      <c r="O176" s="23"/>
      <c r="P176" s="23"/>
      <c r="Q176" s="48"/>
      <c r="R176" s="48"/>
      <c r="S176" s="48"/>
      <c r="T176" s="48"/>
      <c r="U176" s="48"/>
      <c r="V176" s="48"/>
    </row>
    <row r="177" spans="2:33" ht="105.75" customHeight="1" x14ac:dyDescent="0.35">
      <c r="B177" s="42" t="str">
        <f>'[1]1 lentelė'!B174</f>
        <v>3.2.3</v>
      </c>
      <c r="C177" s="42"/>
      <c r="D177" s="42" t="str">
        <f>'1 lentelė'!D177</f>
        <v>Uždavinys: Plėtoti socialinių paslaugų infrastruktūrą ir socialinio būsto fondą bei didinti jų prieinamumą</v>
      </c>
      <c r="E177" s="42"/>
      <c r="F177" s="42"/>
      <c r="G177" s="42"/>
      <c r="H177" s="43"/>
      <c r="I177" s="43"/>
      <c r="J177" s="43"/>
      <c r="K177" s="42"/>
      <c r="L177" s="42"/>
      <c r="M177" s="43"/>
      <c r="N177" s="43"/>
      <c r="O177" s="43"/>
      <c r="P177" s="42"/>
      <c r="Q177" s="42"/>
      <c r="R177" s="42"/>
      <c r="S177" s="42"/>
      <c r="T177" s="42"/>
      <c r="U177" s="42"/>
      <c r="V177" s="42"/>
    </row>
    <row r="178" spans="2:33" ht="65" x14ac:dyDescent="0.35">
      <c r="B178" s="44" t="str">
        <f>'[1]1 lentelė'!B175</f>
        <v>3.2.3.1</v>
      </c>
      <c r="C178" s="44"/>
      <c r="D178" s="44" t="str">
        <f>'1 lentelė'!D178</f>
        <v>Priemonė: Socialinių paslaugų infrastruktūros plėtra</v>
      </c>
      <c r="E178" s="44"/>
      <c r="F178" s="44"/>
      <c r="G178" s="44"/>
      <c r="H178" s="44"/>
      <c r="I178" s="44"/>
      <c r="J178" s="44"/>
      <c r="K178" s="44"/>
      <c r="L178" s="44"/>
      <c r="M178" s="44"/>
      <c r="N178" s="44"/>
      <c r="O178" s="44"/>
      <c r="P178" s="44"/>
      <c r="Q178" s="44"/>
      <c r="R178" s="44"/>
      <c r="S178" s="44"/>
      <c r="T178" s="44"/>
      <c r="U178" s="44"/>
      <c r="V178" s="44"/>
    </row>
    <row r="179" spans="2:33" ht="117" x14ac:dyDescent="0.35">
      <c r="B179" s="29" t="str">
        <f>'1 lentelė'!B179</f>
        <v>3.2.3.1.1</v>
      </c>
      <c r="C179" s="29" t="str">
        <f>'1 lentelė'!C179</f>
        <v>R094407-270000-3213</v>
      </c>
      <c r="D179" s="26" t="str">
        <f>'1 lentelė'!D179</f>
        <v>Anykščių rajono Svėdasų senelių globos namų modernizavimas</v>
      </c>
      <c r="E179" s="26" t="s">
        <v>1314</v>
      </c>
      <c r="F179" s="26" t="s">
        <v>1315</v>
      </c>
      <c r="G179" s="26">
        <v>1</v>
      </c>
      <c r="H179" s="26" t="s">
        <v>1316</v>
      </c>
      <c r="I179" s="26" t="s">
        <v>1317</v>
      </c>
      <c r="J179" s="26">
        <v>50</v>
      </c>
      <c r="K179" s="26" t="s">
        <v>1318</v>
      </c>
      <c r="L179" s="26" t="s">
        <v>1319</v>
      </c>
      <c r="M179" s="26">
        <v>35</v>
      </c>
      <c r="N179" s="23"/>
      <c r="O179" s="23"/>
      <c r="P179" s="23"/>
      <c r="Q179" s="48"/>
      <c r="R179" s="48"/>
      <c r="S179" s="48"/>
      <c r="T179" s="48"/>
      <c r="U179" s="48"/>
      <c r="V179" s="48"/>
    </row>
    <row r="180" spans="2:33" ht="117" x14ac:dyDescent="0.35">
      <c r="B180" s="29" t="str">
        <f>'[1]1 lentelė'!B177</f>
        <v>3.2.3.1.2</v>
      </c>
      <c r="C180" s="29" t="str">
        <f>'[1]1 lentelė'!C177</f>
        <v>R094407-270000-3214</v>
      </c>
      <c r="D180" s="26" t="str">
        <f>'1 lentelė'!D180</f>
        <v>Utenos rajono savivaldybės Leliūnų socialinės globos namų modernizavimas</v>
      </c>
      <c r="E180" s="26" t="s">
        <v>1314</v>
      </c>
      <c r="F180" s="26" t="s">
        <v>1315</v>
      </c>
      <c r="G180" s="26">
        <v>1</v>
      </c>
      <c r="H180" s="26" t="s">
        <v>1316</v>
      </c>
      <c r="I180" s="26" t="s">
        <v>1317</v>
      </c>
      <c r="J180" s="26">
        <v>0</v>
      </c>
      <c r="K180" s="26" t="s">
        <v>1318</v>
      </c>
      <c r="L180" s="26" t="s">
        <v>1319</v>
      </c>
      <c r="M180" s="26">
        <v>28</v>
      </c>
      <c r="N180" s="23"/>
      <c r="O180" s="23"/>
      <c r="P180" s="23"/>
      <c r="Q180" s="48"/>
      <c r="R180" s="48"/>
      <c r="S180" s="48"/>
      <c r="T180" s="48"/>
      <c r="U180" s="48"/>
      <c r="V180" s="48"/>
      <c r="Y180" s="315"/>
      <c r="Z180" s="315"/>
      <c r="AA180" s="315"/>
      <c r="AB180" s="315"/>
      <c r="AC180" s="315"/>
      <c r="AD180" s="315"/>
      <c r="AE180" s="315" t="s">
        <v>1318</v>
      </c>
      <c r="AF180" s="315" t="s">
        <v>1319</v>
      </c>
      <c r="AG180" s="315">
        <v>28</v>
      </c>
    </row>
    <row r="181" spans="2:33" ht="117" x14ac:dyDescent="0.35">
      <c r="B181" s="29" t="str">
        <f>'[1]1 lentelė'!B178</f>
        <v>3.2.3.1.3</v>
      </c>
      <c r="C181" s="29" t="str">
        <f>'[1]1 lentelė'!C178</f>
        <v>R094407-270000-3215</v>
      </c>
      <c r="D181" s="26" t="str">
        <f>'1 lentelė'!D181</f>
        <v>Zarasų rajono socialinių paslaugų centro nakvynės namų modernizavimas ir plėtra</v>
      </c>
      <c r="E181" s="26" t="s">
        <v>1314</v>
      </c>
      <c r="F181" s="26" t="s">
        <v>1315</v>
      </c>
      <c r="G181" s="26">
        <v>1</v>
      </c>
      <c r="H181" s="26" t="s">
        <v>1316</v>
      </c>
      <c r="I181" s="26" t="s">
        <v>1317</v>
      </c>
      <c r="J181" s="26">
        <v>0</v>
      </c>
      <c r="K181" s="26" t="s">
        <v>1318</v>
      </c>
      <c r="L181" s="26" t="s">
        <v>1319</v>
      </c>
      <c r="M181" s="26">
        <v>14</v>
      </c>
      <c r="N181" s="23"/>
      <c r="O181" s="23"/>
      <c r="P181" s="23"/>
      <c r="Q181" s="48"/>
      <c r="R181" s="48"/>
      <c r="S181" s="48"/>
      <c r="T181" s="48"/>
      <c r="U181" s="48"/>
      <c r="V181" s="48"/>
    </row>
    <row r="182" spans="2:33" ht="135.75" customHeight="1" x14ac:dyDescent="0.35">
      <c r="B182" s="29" t="str">
        <f>'[1]1 lentelė'!B179</f>
        <v>3.2.3.1.4</v>
      </c>
      <c r="C182" s="29" t="str">
        <f>'[1]1 lentelė'!C179</f>
        <v>R094407-270000-3216</v>
      </c>
      <c r="D182" s="26" t="str">
        <f>'1 lentelė'!D182</f>
        <v>Apleisto (nenaudojamo) buvusio visuomeninio pastato konversija ir pritaikymas savarankiško gyvenimo namų Visagine įkūrimas</v>
      </c>
      <c r="E182" s="26" t="s">
        <v>1314</v>
      </c>
      <c r="F182" s="26" t="s">
        <v>1315</v>
      </c>
      <c r="G182" s="26">
        <v>1</v>
      </c>
      <c r="H182" s="26" t="s">
        <v>1316</v>
      </c>
      <c r="I182" s="26" t="s">
        <v>1317</v>
      </c>
      <c r="J182" s="26">
        <v>20</v>
      </c>
      <c r="K182" s="26" t="s">
        <v>1318</v>
      </c>
      <c r="L182" s="26" t="s">
        <v>1319</v>
      </c>
      <c r="M182" s="26">
        <v>16</v>
      </c>
      <c r="N182" s="23"/>
      <c r="O182" s="23"/>
      <c r="P182" s="23"/>
      <c r="Q182" s="48"/>
      <c r="R182" s="48"/>
      <c r="S182" s="48"/>
      <c r="T182" s="48"/>
      <c r="U182" s="48"/>
      <c r="V182" s="48"/>
    </row>
    <row r="183" spans="2:33" ht="41.25" customHeight="1" x14ac:dyDescent="0.35">
      <c r="B183" s="44" t="str">
        <f>'[1]1 lentelė'!B180</f>
        <v>3.2.3.2</v>
      </c>
      <c r="C183" s="44"/>
      <c r="D183" s="44" t="str">
        <f>'1 lentelė'!D183</f>
        <v>Priemonė: Socialinio būsto fondo plėtra</v>
      </c>
      <c r="E183" s="44"/>
      <c r="F183" s="44"/>
      <c r="G183" s="44"/>
      <c r="H183" s="44"/>
      <c r="I183" s="44"/>
      <c r="J183" s="44"/>
      <c r="K183" s="44"/>
      <c r="L183" s="44"/>
      <c r="M183" s="44"/>
      <c r="N183" s="44"/>
      <c r="O183" s="44"/>
      <c r="P183" s="44"/>
      <c r="Q183" s="44"/>
      <c r="R183" s="44"/>
      <c r="S183" s="44"/>
      <c r="T183" s="44"/>
      <c r="U183" s="44"/>
      <c r="V183" s="44"/>
    </row>
    <row r="184" spans="2:33" ht="60" customHeight="1" x14ac:dyDescent="0.35">
      <c r="B184" s="29" t="str">
        <f>'[1]1 lentelė'!B181</f>
        <v>3.2.3.2.1</v>
      </c>
      <c r="C184" s="29" t="str">
        <f>'[1]1 lentelė'!C181</f>
        <v>R094408-252600-3217</v>
      </c>
      <c r="D184" s="26" t="str">
        <f>'1 lentelė'!D184</f>
        <v>Socialinio būsto fondo plėtra Ignalinos rajono savivaldybėje</v>
      </c>
      <c r="E184" s="26" t="s">
        <v>1320</v>
      </c>
      <c r="F184" s="26" t="s">
        <v>1321</v>
      </c>
      <c r="G184" s="26">
        <v>21</v>
      </c>
      <c r="H184" s="23"/>
      <c r="I184" s="23"/>
      <c r="J184" s="23"/>
      <c r="K184" s="23"/>
      <c r="L184" s="23"/>
      <c r="M184" s="23"/>
      <c r="N184" s="23"/>
      <c r="O184" s="23"/>
      <c r="P184" s="23"/>
      <c r="Q184" s="48"/>
      <c r="R184" s="48"/>
      <c r="S184" s="48"/>
      <c r="T184" s="48"/>
      <c r="U184" s="48"/>
      <c r="V184" s="48"/>
    </row>
    <row r="185" spans="2:33" ht="105" customHeight="1" x14ac:dyDescent="0.35">
      <c r="B185" s="29" t="str">
        <f>'[1]1 lentelė'!B182</f>
        <v>3.2.3.2.2</v>
      </c>
      <c r="C185" s="29" t="str">
        <f>'[1]1 lentelė'!C182</f>
        <v>R094408-250000-3218</v>
      </c>
      <c r="D185" s="26" t="str">
        <f>'1 lentelė'!D185</f>
        <v>Bendrabučio tipo pastato, esančio Visagine,  Kosmoso 28, patalpų pritaikymas socialinio būsto įrengimui</v>
      </c>
      <c r="E185" s="23" t="s">
        <v>1320</v>
      </c>
      <c r="F185" s="23" t="s">
        <v>1321</v>
      </c>
      <c r="G185" s="23">
        <v>25</v>
      </c>
      <c r="H185" s="23"/>
      <c r="I185" s="23"/>
      <c r="J185" s="23"/>
      <c r="K185" s="23"/>
      <c r="L185" s="23"/>
      <c r="M185" s="23"/>
      <c r="N185" s="23"/>
      <c r="O185" s="23"/>
      <c r="P185" s="23"/>
      <c r="Q185" s="48"/>
      <c r="R185" s="48"/>
      <c r="S185" s="48"/>
      <c r="T185" s="48"/>
      <c r="U185" s="48"/>
      <c r="V185" s="48"/>
    </row>
    <row r="186" spans="2:33" ht="61.5" customHeight="1" x14ac:dyDescent="0.35">
      <c r="B186" s="29" t="str">
        <f>'[1]1 lentelė'!B183</f>
        <v>3.2.3.2.3</v>
      </c>
      <c r="C186" s="29" t="str">
        <f>'[1]1 lentelė'!C183</f>
        <v>R094408-250000-3219</v>
      </c>
      <c r="D186" s="26" t="str">
        <f>'1 lentelė'!D186</f>
        <v>Socialinio būsto fondo plėtra Anykščių rajono savivaldybėje</v>
      </c>
      <c r="E186" s="23" t="s">
        <v>1320</v>
      </c>
      <c r="F186" s="23" t="s">
        <v>1321</v>
      </c>
      <c r="G186" s="26">
        <v>20</v>
      </c>
      <c r="H186" s="23"/>
      <c r="I186" s="23"/>
      <c r="J186" s="23"/>
      <c r="K186" s="23"/>
      <c r="L186" s="23"/>
      <c r="M186" s="23"/>
      <c r="N186" s="23"/>
      <c r="O186" s="23"/>
      <c r="P186" s="23"/>
      <c r="Q186" s="48"/>
      <c r="R186" s="48"/>
      <c r="S186" s="48"/>
      <c r="T186" s="48"/>
      <c r="U186" s="48"/>
      <c r="V186" s="48"/>
    </row>
    <row r="187" spans="2:33" ht="57" customHeight="1" x14ac:dyDescent="0.35">
      <c r="B187" s="29" t="str">
        <f>'[1]1 lentelė'!B184</f>
        <v>3.2.3.2.4</v>
      </c>
      <c r="C187" s="29" t="str">
        <f>'[1]1 lentelė'!C184</f>
        <v>R094408-262500-3220</v>
      </c>
      <c r="D187" s="26" t="str">
        <f>'1 lentelė'!D187</f>
        <v>Socialinio būsto fondo plėtra Molėtų rajono savivaldybėje</v>
      </c>
      <c r="E187" s="23" t="s">
        <v>1320</v>
      </c>
      <c r="F187" s="23" t="s">
        <v>1321</v>
      </c>
      <c r="G187" s="26">
        <v>22</v>
      </c>
      <c r="H187" s="23"/>
      <c r="I187" s="23"/>
      <c r="J187" s="23"/>
      <c r="K187" s="23"/>
      <c r="L187" s="23"/>
      <c r="M187" s="23"/>
      <c r="N187" s="23"/>
      <c r="O187" s="23"/>
      <c r="P187" s="23"/>
      <c r="Q187" s="48"/>
      <c r="R187" s="48"/>
      <c r="S187" s="48"/>
      <c r="T187" s="48"/>
      <c r="U187" s="48"/>
      <c r="V187" s="48"/>
    </row>
    <row r="188" spans="2:33" ht="54.75" customHeight="1" x14ac:dyDescent="0.35">
      <c r="B188" s="29" t="str">
        <f>'[1]1 lentelė'!B185</f>
        <v>3.2.3.2.5</v>
      </c>
      <c r="C188" s="29" t="str">
        <f>'[1]1 lentelė'!C185</f>
        <v>R094408-260000-3221</v>
      </c>
      <c r="D188" s="26" t="str">
        <f>'1 lentelė'!D188</f>
        <v>Socialinio būsto fondo plėtra Zarasų rajono savivaldybėje</v>
      </c>
      <c r="E188" s="26" t="s">
        <v>1320</v>
      </c>
      <c r="F188" s="26" t="s">
        <v>1321</v>
      </c>
      <c r="G188" s="26">
        <v>33</v>
      </c>
      <c r="H188" s="26"/>
      <c r="I188" s="23"/>
      <c r="J188" s="23"/>
      <c r="K188" s="23"/>
      <c r="L188" s="23"/>
      <c r="M188" s="23"/>
      <c r="N188" s="23"/>
      <c r="O188" s="23"/>
      <c r="P188" s="23"/>
      <c r="Q188" s="48"/>
      <c r="R188" s="48"/>
      <c r="S188" s="48"/>
      <c r="T188" s="48"/>
      <c r="U188" s="48"/>
      <c r="V188" s="48"/>
    </row>
    <row r="189" spans="2:33" ht="59.25" customHeight="1" x14ac:dyDescent="0.35">
      <c r="B189" s="29" t="str">
        <f>'[1]1 lentelė'!B186</f>
        <v>3.2.3.2.6</v>
      </c>
      <c r="C189" s="29" t="str">
        <f>'[1]1 lentelė'!C186</f>
        <v>R094408-260000-3222</v>
      </c>
      <c r="D189" s="26" t="str">
        <f>'1 lentelė'!D189</f>
        <v>Socialinio būsto fondo plėtra Utenos rajono savivaldybėje</v>
      </c>
      <c r="E189" s="26" t="s">
        <v>1320</v>
      </c>
      <c r="F189" s="26" t="s">
        <v>1321</v>
      </c>
      <c r="G189" s="26">
        <v>20</v>
      </c>
      <c r="H189" s="23"/>
      <c r="I189" s="23"/>
      <c r="J189" s="23"/>
      <c r="K189" s="23"/>
      <c r="L189" s="23"/>
      <c r="M189" s="23"/>
      <c r="N189" s="23"/>
      <c r="O189" s="23"/>
      <c r="P189" s="23"/>
      <c r="Q189" s="48"/>
      <c r="R189" s="48"/>
      <c r="S189" s="48"/>
      <c r="T189" s="48"/>
      <c r="U189" s="48"/>
      <c r="V189" s="48"/>
    </row>
    <row r="190" spans="2:33" ht="52.5" customHeight="1" x14ac:dyDescent="0.35">
      <c r="B190" s="42" t="str">
        <f>'[1]1 lentelė'!B187</f>
        <v>3.2.4</v>
      </c>
      <c r="C190" s="42"/>
      <c r="D190" s="42" t="str">
        <f>'1 lentelė'!D190</f>
        <v>Uždavinys: Plėtoti kultūros paslaugas ir infrastruktūrą</v>
      </c>
      <c r="E190" s="42"/>
      <c r="F190" s="42"/>
      <c r="G190" s="42"/>
      <c r="H190" s="43"/>
      <c r="I190" s="43"/>
      <c r="J190" s="43"/>
      <c r="K190" s="42"/>
      <c r="L190" s="42"/>
      <c r="M190" s="43"/>
      <c r="N190" s="43"/>
      <c r="O190" s="43"/>
      <c r="P190" s="42"/>
      <c r="Q190" s="42"/>
      <c r="R190" s="42"/>
      <c r="S190" s="42"/>
      <c r="T190" s="42"/>
      <c r="U190" s="42"/>
      <c r="V190" s="42"/>
    </row>
    <row r="191" spans="2:33" ht="66.75" customHeight="1" x14ac:dyDescent="0.35">
      <c r="B191" s="44" t="str">
        <f>'[1]1 lentelė'!B188</f>
        <v>3.2.4.1</v>
      </c>
      <c r="C191" s="44"/>
      <c r="D191" s="44" t="str">
        <f>'1 lentelė'!D191</f>
        <v>Priemonė: Modernizuoti savivaldybių kultūros infrastuktūrą</v>
      </c>
      <c r="E191" s="44"/>
      <c r="F191" s="44"/>
      <c r="G191" s="44"/>
      <c r="H191" s="44"/>
      <c r="I191" s="44"/>
      <c r="J191" s="44"/>
      <c r="K191" s="44"/>
      <c r="L191" s="44"/>
      <c r="M191" s="44"/>
      <c r="N191" s="44"/>
      <c r="O191" s="44"/>
      <c r="P191" s="44"/>
      <c r="Q191" s="44"/>
      <c r="R191" s="44"/>
      <c r="S191" s="44"/>
      <c r="T191" s="44"/>
      <c r="U191" s="44"/>
      <c r="V191" s="44"/>
    </row>
    <row r="192" spans="2:33" ht="114" customHeight="1" x14ac:dyDescent="0.35">
      <c r="B192" s="29" t="str">
        <f>'[1]1 lentelė'!B189</f>
        <v>3.2.4.1.1</v>
      </c>
      <c r="C192" s="29" t="str">
        <f>'[1]1 lentelė'!C189</f>
        <v>R093305-330000-3223</v>
      </c>
      <c r="D192" s="26" t="str">
        <f>'1 lentelė'!D192</f>
        <v xml:space="preserve">Ignalinos rajono savivaldybės viešosios bibliotekos infrastruktūros pritaikymas vietos bendruomenės poreikiams </v>
      </c>
      <c r="E192" s="26" t="s">
        <v>1322</v>
      </c>
      <c r="F192" s="26" t="s">
        <v>1323</v>
      </c>
      <c r="G192" s="26">
        <v>1</v>
      </c>
      <c r="H192" s="23"/>
      <c r="I192" s="23"/>
      <c r="J192" s="23"/>
      <c r="K192" s="23"/>
      <c r="L192" s="23"/>
      <c r="M192" s="23"/>
      <c r="N192" s="23"/>
      <c r="O192" s="23"/>
      <c r="P192" s="23"/>
      <c r="Q192" s="48"/>
      <c r="R192" s="48"/>
      <c r="S192" s="48"/>
      <c r="T192" s="48"/>
      <c r="U192" s="48"/>
      <c r="V192" s="48"/>
    </row>
    <row r="193" spans="2:25" ht="67.5" customHeight="1" x14ac:dyDescent="0.35">
      <c r="B193" s="29" t="str">
        <f>'[1]1 lentelė'!B190</f>
        <v>3.2.4.1.2</v>
      </c>
      <c r="C193" s="29" t="str">
        <f>'[1]1 lentelė'!C190</f>
        <v>R093305-334300-3224</v>
      </c>
      <c r="D193" s="26" t="str">
        <f>'1 lentelė'!D193</f>
        <v>Renginių infrastruktūros atnaujinimas Zarasų miesto Didžiojoje saloje</v>
      </c>
      <c r="E193" s="26" t="s">
        <v>1322</v>
      </c>
      <c r="F193" s="26" t="s">
        <v>1323</v>
      </c>
      <c r="G193" s="26">
        <v>1</v>
      </c>
      <c r="H193" s="23"/>
      <c r="I193" s="23"/>
      <c r="J193" s="23"/>
      <c r="K193" s="23"/>
      <c r="L193" s="23"/>
      <c r="M193" s="23"/>
      <c r="N193" s="23"/>
      <c r="O193" s="23"/>
      <c r="P193" s="23"/>
      <c r="Q193" s="48"/>
      <c r="R193" s="48"/>
      <c r="S193" s="48"/>
      <c r="T193" s="48"/>
      <c r="U193" s="48"/>
      <c r="V193" s="48"/>
    </row>
    <row r="194" spans="2:25" ht="90.75" customHeight="1" x14ac:dyDescent="0.35">
      <c r="B194" s="29" t="str">
        <f>'[1]1 lentelė'!B191</f>
        <v>3.2.4.1.3</v>
      </c>
      <c r="C194" s="29" t="str">
        <f>'[1]1 lentelė'!C191</f>
        <v>R093305-330000-3225</v>
      </c>
      <c r="D194" s="26" t="str">
        <f>'1 lentelė'!D194</f>
        <v>Molėtų miesto laisvalaikio ir pramogų infrastruktūros atnaujinimas ir plėtra Labanoro g. 1b, Molėtai</v>
      </c>
      <c r="E194" s="26" t="s">
        <v>1322</v>
      </c>
      <c r="F194" s="26" t="s">
        <v>1323</v>
      </c>
      <c r="G194" s="26">
        <v>1</v>
      </c>
      <c r="H194" s="23"/>
      <c r="I194" s="23"/>
      <c r="J194" s="23"/>
      <c r="K194" s="23"/>
      <c r="L194" s="23"/>
      <c r="M194" s="23"/>
      <c r="N194" s="23"/>
      <c r="O194" s="23"/>
      <c r="P194" s="23"/>
      <c r="Q194" s="48"/>
      <c r="R194" s="48"/>
      <c r="S194" s="48"/>
      <c r="T194" s="48"/>
      <c r="U194" s="48"/>
      <c r="V194" s="48"/>
    </row>
    <row r="195" spans="2:25" ht="178.5" customHeight="1" x14ac:dyDescent="0.35">
      <c r="B195" s="29" t="str">
        <f>'[1]1 lentelė'!B192</f>
        <v>3.2.4.1.4</v>
      </c>
      <c r="C195" s="29" t="str">
        <f>'[1]1 lentelė'!C192</f>
        <v>R093305-330000-3226</v>
      </c>
      <c r="D195" s="26" t="str">
        <f>'1 lentelė'!D195</f>
        <v>Buvusios Sedulinos mokyklos pastato pritaikymas Visagino kultūros centro ir bendruomenės reikmėms, įrengiant Kultūros, turizmo ir kūrybinio verslo miestą po vienu stogu.</v>
      </c>
      <c r="E195" s="26" t="s">
        <v>1322</v>
      </c>
      <c r="F195" s="26" t="s">
        <v>1323</v>
      </c>
      <c r="G195" s="26">
        <v>1</v>
      </c>
      <c r="H195" s="23"/>
      <c r="I195" s="23"/>
      <c r="J195" s="23"/>
      <c r="K195" s="23"/>
      <c r="L195" s="23"/>
      <c r="M195" s="23"/>
      <c r="N195" s="23"/>
      <c r="O195" s="23"/>
      <c r="P195" s="23"/>
      <c r="Q195" s="48"/>
      <c r="R195" s="48"/>
      <c r="S195" s="48"/>
      <c r="T195" s="48"/>
      <c r="U195" s="48"/>
      <c r="V195" s="48"/>
    </row>
    <row r="196" spans="2:25" ht="78" customHeight="1" x14ac:dyDescent="0.35">
      <c r="B196" s="29" t="str">
        <f>'[1]1 lentelė'!B193</f>
        <v>3.2.4.1.5</v>
      </c>
      <c r="C196" s="29" t="str">
        <f>'[1]1 lentelė'!C193</f>
        <v>R093305-330000-3227</v>
      </c>
      <c r="D196" s="26" t="str">
        <f>'1 lentelė'!D196</f>
        <v>Lietuvos etnokosmologijos muziejaus paslaugų plėtros baigiamasis etapas</v>
      </c>
      <c r="E196" s="26" t="s">
        <v>1322</v>
      </c>
      <c r="F196" s="26" t="s">
        <v>1323</v>
      </c>
      <c r="G196" s="26">
        <v>1</v>
      </c>
      <c r="H196" s="23"/>
      <c r="I196" s="23"/>
      <c r="J196" s="23"/>
      <c r="K196" s="23"/>
      <c r="L196" s="23"/>
      <c r="M196" s="23"/>
      <c r="N196" s="23"/>
      <c r="O196" s="23"/>
      <c r="P196" s="23"/>
      <c r="Q196" s="48"/>
      <c r="R196" s="48"/>
      <c r="S196" s="48"/>
      <c r="T196" s="48"/>
      <c r="U196" s="48"/>
      <c r="V196" s="48"/>
    </row>
    <row r="197" spans="2:25" ht="63" customHeight="1" x14ac:dyDescent="0.35">
      <c r="B197" s="29" t="str">
        <f>'[1]1 lentelė'!B194</f>
        <v>3.2.4.1.6</v>
      </c>
      <c r="C197" s="29" t="str">
        <f>'[1]1 lentelė'!C194</f>
        <v>R093305-330000-3228</v>
      </c>
      <c r="D197" s="26" t="str">
        <f>'1 lentelė'!D197</f>
        <v>Utenos A. ir M. Miškinių viešosios bibliotekos modernizavimas</v>
      </c>
      <c r="E197" s="26" t="s">
        <v>1322</v>
      </c>
      <c r="F197" s="26" t="s">
        <v>1323</v>
      </c>
      <c r="G197" s="26">
        <v>1</v>
      </c>
      <c r="H197" s="23"/>
      <c r="I197" s="23"/>
      <c r="J197" s="23"/>
      <c r="K197" s="23"/>
      <c r="L197" s="23"/>
      <c r="M197" s="23"/>
      <c r="N197" s="23"/>
      <c r="O197" s="23"/>
      <c r="P197" s="23"/>
      <c r="Q197" s="48"/>
      <c r="R197" s="48"/>
      <c r="S197" s="48"/>
      <c r="T197" s="48"/>
      <c r="U197" s="48"/>
      <c r="V197" s="48"/>
    </row>
    <row r="198" spans="2:25" ht="45" customHeight="1" x14ac:dyDescent="0.35">
      <c r="B198" s="42" t="str">
        <f>'[1]1 lentelė'!B195</f>
        <v>3.2.5</v>
      </c>
      <c r="C198" s="42"/>
      <c r="D198" s="42" t="str">
        <f>'1 lentelė'!D198</f>
        <v>Uždavinys: Gerinti viešąjį valdymą</v>
      </c>
      <c r="E198" s="42"/>
      <c r="F198" s="43"/>
      <c r="G198" s="43"/>
      <c r="H198" s="42"/>
      <c r="I198" s="42"/>
      <c r="J198" s="43"/>
      <c r="K198" s="43"/>
      <c r="L198" s="42"/>
      <c r="M198" s="42"/>
      <c r="N198" s="43"/>
      <c r="O198" s="43"/>
      <c r="P198" s="42"/>
      <c r="Q198" s="42"/>
      <c r="R198" s="42"/>
      <c r="S198" s="42"/>
      <c r="T198" s="42"/>
      <c r="U198" s="42"/>
      <c r="V198" s="42"/>
    </row>
    <row r="199" spans="2:25" ht="95.25" customHeight="1" x14ac:dyDescent="0.35">
      <c r="B199" s="44" t="str">
        <f>'[1]1 lentelė'!B196</f>
        <v>3.2.5.1</v>
      </c>
      <c r="C199" s="44"/>
      <c r="D199" s="44" t="str">
        <f>'1 lentelė'!D199</f>
        <v>Priemonė: Paslaugų ir asmenų aptarnavimo kokybės gerinimas savivaldybėse</v>
      </c>
      <c r="E199" s="44"/>
      <c r="F199" s="44"/>
      <c r="G199" s="44"/>
      <c r="H199" s="44"/>
      <c r="I199" s="44"/>
      <c r="J199" s="44"/>
      <c r="K199" s="44"/>
      <c r="L199" s="44"/>
      <c r="M199" s="44"/>
      <c r="N199" s="44"/>
      <c r="O199" s="44"/>
      <c r="P199" s="44"/>
      <c r="Q199" s="44"/>
      <c r="R199" s="44"/>
      <c r="S199" s="44"/>
      <c r="T199" s="44"/>
      <c r="U199" s="44"/>
      <c r="V199" s="44"/>
    </row>
    <row r="200" spans="2:25" ht="270" customHeight="1" x14ac:dyDescent="0.35">
      <c r="B200" s="29" t="str">
        <f>'[1]1 lentelė'!B197</f>
        <v>3.2.5.1.1</v>
      </c>
      <c r="C200" s="29" t="str">
        <f>'[1]1 lentelė'!C197</f>
        <v>R099920-490000-3229</v>
      </c>
      <c r="D200" s="29" t="str">
        <f>'1 lentelė'!D200</f>
        <v>Paslaugų ir asmenų aptarnavimo kokybės gerinimas Visagino  savivaldybėje</v>
      </c>
      <c r="E200" s="26" t="s">
        <v>1324</v>
      </c>
      <c r="F200" s="26" t="s">
        <v>1325</v>
      </c>
      <c r="G200" s="26">
        <v>1</v>
      </c>
      <c r="H200" s="26" t="s">
        <v>1326</v>
      </c>
      <c r="I200" s="26" t="s">
        <v>1327</v>
      </c>
      <c r="J200" s="26">
        <v>75</v>
      </c>
      <c r="K200" s="26" t="s">
        <v>1328</v>
      </c>
      <c r="L200" s="26" t="s">
        <v>1329</v>
      </c>
      <c r="M200" s="26">
        <v>1</v>
      </c>
      <c r="N200" s="26"/>
      <c r="O200" s="26"/>
      <c r="P200" s="26"/>
      <c r="Q200" s="65"/>
      <c r="R200" s="65"/>
      <c r="S200" s="65"/>
      <c r="T200" s="65"/>
      <c r="U200" s="65"/>
      <c r="V200" s="65"/>
      <c r="W200" s="27"/>
      <c r="X200" s="27"/>
      <c r="Y200" s="27"/>
    </row>
    <row r="201" spans="2:25" ht="271.5" customHeight="1" x14ac:dyDescent="0.35">
      <c r="B201" s="29" t="str">
        <f>'[1]1 lentelė'!B198</f>
        <v>3.2.5.1.2</v>
      </c>
      <c r="C201" s="29" t="str">
        <f>'[1]1 lentelė'!C198</f>
        <v>R099920-490000-3230</v>
      </c>
      <c r="D201" s="29" t="str">
        <f>'1 lentelė'!D201</f>
        <v>Paslaugų ir asmenų aptarnavimo kokybės gerinimas Molėtų rajono savivaldybėje</v>
      </c>
      <c r="E201" s="26" t="s">
        <v>1324</v>
      </c>
      <c r="F201" s="26" t="s">
        <v>1325</v>
      </c>
      <c r="G201" s="26">
        <v>1</v>
      </c>
      <c r="H201" s="26" t="s">
        <v>1326</v>
      </c>
      <c r="I201" s="26" t="s">
        <v>1327</v>
      </c>
      <c r="J201" s="26">
        <v>40</v>
      </c>
      <c r="K201" s="293"/>
      <c r="L201" s="293"/>
      <c r="M201" s="26"/>
      <c r="N201" s="26"/>
      <c r="O201" s="26"/>
      <c r="P201" s="26"/>
      <c r="Q201" s="65"/>
      <c r="R201" s="65"/>
      <c r="S201" s="65"/>
      <c r="T201" s="65"/>
      <c r="U201" s="65"/>
      <c r="V201" s="65"/>
      <c r="W201" s="27"/>
      <c r="X201" s="27"/>
      <c r="Y201" s="27"/>
    </row>
    <row r="202" spans="2:25" ht="260" x14ac:dyDescent="0.35">
      <c r="B202" s="29" t="str">
        <f>'[1]1 lentelė'!B199</f>
        <v xml:space="preserve"> 3.2.5.1.3</v>
      </c>
      <c r="C202" s="29" t="str">
        <f>'[1]1 lentelė'!C199</f>
        <v>R099920-490000-3231</v>
      </c>
      <c r="D202" s="29" t="str">
        <f>'1 lentelė'!D202</f>
        <v>Paslaugų ir asmenų aptarnavimo kokybės gerinimas Zarasų rajono savivaldybėje</v>
      </c>
      <c r="E202" s="26" t="s">
        <v>1324</v>
      </c>
      <c r="F202" s="26" t="s">
        <v>1325</v>
      </c>
      <c r="G202" s="26">
        <v>13</v>
      </c>
      <c r="H202" s="26" t="s">
        <v>1326</v>
      </c>
      <c r="I202" s="26" t="s">
        <v>1327</v>
      </c>
      <c r="J202" s="26">
        <v>25</v>
      </c>
      <c r="K202" s="26" t="s">
        <v>1328</v>
      </c>
      <c r="L202" s="26" t="s">
        <v>1329</v>
      </c>
      <c r="M202" s="26">
        <v>1</v>
      </c>
      <c r="N202" s="26"/>
      <c r="O202" s="26"/>
      <c r="P202" s="26"/>
      <c r="Q202" s="65"/>
      <c r="R202" s="65"/>
      <c r="S202" s="65"/>
      <c r="T202" s="65"/>
      <c r="U202" s="65"/>
      <c r="V202" s="65"/>
      <c r="W202" s="27"/>
      <c r="X202" s="27"/>
      <c r="Y202" s="27"/>
    </row>
    <row r="203" spans="2:25" ht="269.25" customHeight="1" x14ac:dyDescent="0.35">
      <c r="B203" s="29" t="str">
        <f>'[1]1 lentelė'!B200</f>
        <v>3.2.5.1.4</v>
      </c>
      <c r="C203" s="29" t="str">
        <f>'[1]1 lentelė'!C200</f>
        <v>R099920-490000-3232</v>
      </c>
      <c r="D203" s="29" t="str">
        <f>'1 lentelė'!D203</f>
        <v>Paslaugų ir asmenų aptarnavimo kokybės gerinimas Utenos rajono savivaldybėje, I etapas</v>
      </c>
      <c r="E203" s="26" t="s">
        <v>1324</v>
      </c>
      <c r="F203" s="26" t="s">
        <v>1325</v>
      </c>
      <c r="G203" s="26">
        <v>3</v>
      </c>
      <c r="H203" s="26" t="s">
        <v>1326</v>
      </c>
      <c r="I203" s="26" t="s">
        <v>1330</v>
      </c>
      <c r="J203" s="26">
        <v>15</v>
      </c>
      <c r="K203" s="26" t="s">
        <v>216</v>
      </c>
      <c r="L203" s="26"/>
      <c r="M203" s="26"/>
      <c r="N203" s="26"/>
      <c r="O203" s="26"/>
      <c r="P203" s="26"/>
      <c r="Q203" s="65"/>
      <c r="R203" s="65"/>
      <c r="S203" s="65"/>
      <c r="T203" s="65"/>
      <c r="U203" s="65"/>
      <c r="V203" s="65"/>
      <c r="W203" s="27"/>
      <c r="X203" s="27"/>
      <c r="Y203" s="27"/>
    </row>
    <row r="204" spans="2:25" ht="268.5" customHeight="1" x14ac:dyDescent="0.35">
      <c r="B204" s="29" t="str">
        <f>'[1]1 lentelė'!B201</f>
        <v xml:space="preserve"> 3.2.5.1.5</v>
      </c>
      <c r="C204" s="29" t="str">
        <f>'[1]1 lentelė'!C201</f>
        <v>R099920-490000-3233</v>
      </c>
      <c r="D204" s="29" t="str">
        <f>'1 lentelė'!D204</f>
        <v>Paslaugų ir asmenų aptarnavimo kokybės gerinimas Anykščių savivaldybėje</v>
      </c>
      <c r="E204" s="26" t="s">
        <v>1324</v>
      </c>
      <c r="F204" s="26" t="s">
        <v>1325</v>
      </c>
      <c r="G204" s="26">
        <v>2</v>
      </c>
      <c r="H204" s="26" t="s">
        <v>1326</v>
      </c>
      <c r="I204" s="26" t="s">
        <v>1330</v>
      </c>
      <c r="J204" s="26">
        <v>36</v>
      </c>
      <c r="K204" s="26" t="s">
        <v>1328</v>
      </c>
      <c r="L204" s="26" t="s">
        <v>1329</v>
      </c>
      <c r="M204" s="26">
        <v>1</v>
      </c>
      <c r="N204" s="26"/>
      <c r="O204" s="26"/>
      <c r="P204" s="26"/>
      <c r="Q204" s="65"/>
      <c r="R204" s="65"/>
      <c r="S204" s="65"/>
      <c r="T204" s="65"/>
      <c r="U204" s="65"/>
      <c r="V204" s="65"/>
      <c r="W204" s="27"/>
      <c r="X204" s="27"/>
      <c r="Y204" s="27"/>
    </row>
    <row r="205" spans="2:25" ht="260" x14ac:dyDescent="0.35">
      <c r="B205" s="29" t="str">
        <f>'[1]1 lentelė'!B202</f>
        <v xml:space="preserve"> 3.2.5.1.6</v>
      </c>
      <c r="C205" s="29" t="str">
        <f>'[1]1 lentelė'!C202</f>
        <v>R099920-490000-3234</v>
      </c>
      <c r="D205" s="29" t="str">
        <f>'1 lentelė'!D205</f>
        <v>Paslaugų ir asmenų aptarnavimo kokybės gerinimas Ignalinos rajono savivaldybėje</v>
      </c>
      <c r="E205" s="26" t="s">
        <v>1324</v>
      </c>
      <c r="F205" s="26" t="s">
        <v>1325</v>
      </c>
      <c r="G205" s="26">
        <v>2</v>
      </c>
      <c r="H205" s="26" t="s">
        <v>1326</v>
      </c>
      <c r="I205" s="26" t="s">
        <v>1330</v>
      </c>
      <c r="J205" s="26">
        <v>85</v>
      </c>
      <c r="K205" s="26" t="s">
        <v>1328</v>
      </c>
      <c r="L205" s="26" t="s">
        <v>1329</v>
      </c>
      <c r="M205" s="26">
        <v>1</v>
      </c>
      <c r="N205" s="26"/>
      <c r="O205" s="26"/>
      <c r="P205" s="26"/>
      <c r="Q205" s="26"/>
      <c r="R205" s="26"/>
      <c r="S205" s="26"/>
      <c r="T205" s="65"/>
      <c r="U205" s="65"/>
      <c r="V205" s="65"/>
      <c r="W205" s="27"/>
      <c r="X205" s="27"/>
      <c r="Y205" s="27"/>
    </row>
    <row r="206" spans="2:25" ht="260" x14ac:dyDescent="0.35">
      <c r="B206" s="29" t="str">
        <f>'[1]1 lentelė'!B203</f>
        <v>3.2.5.1.8</v>
      </c>
      <c r="C206" s="29" t="str">
        <f>'[1]1 lentelė'!C203</f>
        <v>R099920-490000-3236</v>
      </c>
      <c r="D206" s="29" t="str">
        <f>'1 lentelė'!D206</f>
        <v>Paslaugų ir asmenų aptarnavimo kokybės gerinimas Utenos rajono seniūnijose</v>
      </c>
      <c r="E206" s="26" t="s">
        <v>1324</v>
      </c>
      <c r="F206" s="23" t="s">
        <v>1325</v>
      </c>
      <c r="G206" s="23">
        <v>1</v>
      </c>
      <c r="H206" s="26" t="s">
        <v>1326</v>
      </c>
      <c r="I206" s="26" t="s">
        <v>1330</v>
      </c>
      <c r="J206" s="23">
        <v>20</v>
      </c>
      <c r="K206" s="23"/>
      <c r="L206" s="23"/>
      <c r="M206" s="23"/>
      <c r="N206" s="23"/>
      <c r="O206" s="23"/>
      <c r="P206" s="23"/>
      <c r="Q206" s="48"/>
      <c r="R206" s="48"/>
      <c r="S206" s="48"/>
      <c r="T206" s="48"/>
      <c r="U206" s="48"/>
      <c r="V206" s="48"/>
    </row>
    <row r="207" spans="2:25" s="278" customFormat="1" x14ac:dyDescent="0.35">
      <c r="B207" s="80"/>
      <c r="P207" s="318"/>
      <c r="Q207" s="318"/>
      <c r="R207" s="318"/>
      <c r="S207" s="318"/>
    </row>
    <row r="209" spans="2:22" ht="36.75" customHeight="1" x14ac:dyDescent="0.35"/>
    <row r="210" spans="2:22" ht="36.75" customHeight="1" x14ac:dyDescent="0.35"/>
    <row r="211" spans="2:22" ht="36.75" customHeight="1" x14ac:dyDescent="0.35"/>
    <row r="212" spans="2:22" ht="36.75" customHeight="1" x14ac:dyDescent="0.35"/>
    <row r="213" spans="2:22" ht="36.75" customHeight="1" x14ac:dyDescent="0.35"/>
    <row r="214" spans="2:22" hidden="1" x14ac:dyDescent="0.35">
      <c r="B214" s="6" t="s">
        <v>848</v>
      </c>
      <c r="G214" s="319">
        <f>SUBTOTAL(9,G9:G204)</f>
        <v>1077058.4059999997</v>
      </c>
      <c r="H214" s="319"/>
      <c r="I214" s="319"/>
      <c r="J214" s="319">
        <f t="shared" ref="J214:V214" si="0">SUBTOTAL(9,J9:J204)</f>
        <v>15010.528000000002</v>
      </c>
      <c r="K214" s="319"/>
      <c r="L214" s="319"/>
      <c r="M214" s="319">
        <f t="shared" si="0"/>
        <v>3440.4059999999999</v>
      </c>
      <c r="N214" s="319"/>
      <c r="O214" s="319"/>
      <c r="P214" s="319">
        <f t="shared" si="0"/>
        <v>1423.74</v>
      </c>
      <c r="Q214" s="319"/>
      <c r="R214" s="319"/>
      <c r="S214" s="319">
        <f t="shared" si="0"/>
        <v>1123</v>
      </c>
      <c r="T214" s="319"/>
      <c r="U214" s="319"/>
      <c r="V214" s="319">
        <f t="shared" si="0"/>
        <v>2221</v>
      </c>
    </row>
  </sheetData>
  <autoFilter ref="E8:V204" xr:uid="{00000000-0009-0000-0000-000001000000}"/>
  <mergeCells count="4">
    <mergeCell ref="C7:C8"/>
    <mergeCell ref="D7:D8"/>
    <mergeCell ref="B7:B8"/>
    <mergeCell ref="E7:V7"/>
  </mergeCells>
  <pageMargins left="0.25" right="0.25" top="0.75" bottom="0.75" header="0.3" footer="0.3"/>
  <pageSetup paperSize="8" scale="6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06"/>
  <sheetViews>
    <sheetView zoomScaleNormal="100" workbookViewId="0">
      <pane ySplit="8" topLeftCell="A153" activePane="bottomLeft" state="frozen"/>
      <selection pane="bottomLeft" activeCell="H155" sqref="H155"/>
    </sheetView>
  </sheetViews>
  <sheetFormatPr defaultColWidth="9.1796875" defaultRowHeight="15.5" x14ac:dyDescent="0.35"/>
  <cols>
    <col min="1" max="1" width="4.453125" style="6" customWidth="1"/>
    <col min="2" max="2" width="9.453125" style="6" customWidth="1"/>
    <col min="3" max="3" width="9.1796875" style="6"/>
    <col min="4" max="4" width="28" style="6" customWidth="1"/>
    <col min="5" max="5" width="52" style="4" customWidth="1"/>
    <col min="6" max="6" width="9.1796875" style="6" customWidth="1"/>
    <col min="7" max="16384" width="9.1796875" style="6"/>
  </cols>
  <sheetData>
    <row r="1" spans="1:21" ht="15.75" customHeight="1" x14ac:dyDescent="0.35">
      <c r="E1" s="7" t="s">
        <v>9</v>
      </c>
      <c r="F1" s="7"/>
      <c r="G1" s="7"/>
    </row>
    <row r="2" spans="1:21" x14ac:dyDescent="0.35">
      <c r="E2" s="8" t="s">
        <v>1</v>
      </c>
      <c r="F2" s="8"/>
      <c r="G2" s="8"/>
    </row>
    <row r="3" spans="1:21" x14ac:dyDescent="0.35">
      <c r="E3" s="8" t="s">
        <v>2</v>
      </c>
      <c r="F3" s="8"/>
      <c r="G3" s="8"/>
    </row>
    <row r="4" spans="1:21" x14ac:dyDescent="0.35">
      <c r="A4" s="320"/>
    </row>
    <row r="5" spans="1:21" x14ac:dyDescent="0.35">
      <c r="B5" s="5" t="s">
        <v>34</v>
      </c>
      <c r="E5" s="6"/>
      <c r="K5" s="8"/>
      <c r="L5" s="8"/>
      <c r="M5" s="8"/>
      <c r="O5" s="8"/>
      <c r="P5" s="8"/>
      <c r="Q5" s="8"/>
    </row>
    <row r="6" spans="1:21" x14ac:dyDescent="0.35">
      <c r="B6" s="5"/>
      <c r="E6" s="6"/>
      <c r="K6" s="8"/>
      <c r="L6" s="8"/>
      <c r="M6" s="8"/>
      <c r="O6" s="8"/>
      <c r="P6" s="8"/>
      <c r="Q6" s="8"/>
    </row>
    <row r="7" spans="1:21" x14ac:dyDescent="0.35">
      <c r="B7" s="9" t="s">
        <v>48</v>
      </c>
    </row>
    <row r="8" spans="1:21" ht="30" customHeight="1" x14ac:dyDescent="0.35">
      <c r="B8" s="313" t="s">
        <v>19</v>
      </c>
      <c r="C8" s="313" t="s">
        <v>17</v>
      </c>
      <c r="D8" s="313" t="s">
        <v>14</v>
      </c>
      <c r="E8" s="313" t="s">
        <v>44</v>
      </c>
    </row>
    <row r="9" spans="1:21" ht="24" customHeight="1" x14ac:dyDescent="0.35">
      <c r="B9" s="15" t="s">
        <v>0</v>
      </c>
      <c r="C9" s="15"/>
      <c r="D9" s="15" t="s">
        <v>50</v>
      </c>
      <c r="E9" s="10"/>
    </row>
    <row r="10" spans="1:21" ht="78" x14ac:dyDescent="0.35">
      <c r="B10" s="17" t="s">
        <v>51</v>
      </c>
      <c r="C10" s="18"/>
      <c r="D10" s="17" t="s">
        <v>52</v>
      </c>
      <c r="E10" s="17"/>
    </row>
    <row r="11" spans="1:21" ht="52" x14ac:dyDescent="0.35">
      <c r="B11" s="19" t="s">
        <v>53</v>
      </c>
      <c r="C11" s="20"/>
      <c r="D11" s="20" t="s">
        <v>54</v>
      </c>
      <c r="E11" s="20"/>
    </row>
    <row r="12" spans="1:21" ht="14.5" x14ac:dyDescent="0.35">
      <c r="B12" s="21" t="s">
        <v>55</v>
      </c>
      <c r="C12" s="21"/>
      <c r="D12" s="21" t="s">
        <v>56</v>
      </c>
      <c r="E12" s="21"/>
    </row>
    <row r="13" spans="1:21" ht="241.5" x14ac:dyDescent="0.35">
      <c r="B13" s="29" t="str">
        <f>'[4]1 lentelė'!B13</f>
        <v>1.1.1.1.1</v>
      </c>
      <c r="C13" s="29" t="str">
        <f>'[4]1 lentelė'!C13</f>
        <v>R099905-342900-1101</v>
      </c>
      <c r="D13" s="29" t="str">
        <f>'[4]1 lentelė'!D13</f>
        <v>Anykščių miesto viešųjų erdvių sistemos pertvarkymas (I etapas)</v>
      </c>
      <c r="E13" s="70" t="s">
        <v>752</v>
      </c>
    </row>
    <row r="14" spans="1:21" ht="195.5" x14ac:dyDescent="0.35">
      <c r="B14" s="29" t="str">
        <f>'[4]1 lentelė'!B14</f>
        <v>1.1.1.1.2</v>
      </c>
      <c r="C14" s="29" t="str">
        <f>'[4]1 lentelė'!C14</f>
        <v>R099905-280000-1102</v>
      </c>
      <c r="D14" s="29" t="str">
        <f>'[4]1 lentelė'!D14</f>
        <v xml:space="preserve">Anykščių miesto viešųjų erdvių sistemos pertvarkymas (II etapas) </v>
      </c>
      <c r="E14" s="70" t="s">
        <v>748</v>
      </c>
    </row>
    <row r="15" spans="1:21" ht="255" customHeight="1" x14ac:dyDescent="0.35">
      <c r="B15" s="29" t="str">
        <f>'[4]1 lentelė'!B15</f>
        <v>1.1.1.1.3</v>
      </c>
      <c r="C15" s="29" t="str">
        <f>'[4]1 lentelė'!C15</f>
        <v>R099905-320000-1103</v>
      </c>
      <c r="D15" s="29" t="str">
        <f>'[4]1 lentelė'!D15</f>
        <v xml:space="preserve">Bendruomeninės aktyvaus laisvalaikio infrastruktūros įrengimas Anykščių mieste  </v>
      </c>
      <c r="E15" s="70" t="s">
        <v>747</v>
      </c>
      <c r="U15" s="6" t="s">
        <v>760</v>
      </c>
    </row>
    <row r="16" spans="1:21" ht="264.5" x14ac:dyDescent="0.35">
      <c r="B16" s="29" t="str">
        <f>'[4]1 lentelė'!B16</f>
        <v xml:space="preserve">1.1.1.1.4   </v>
      </c>
      <c r="C16" s="29" t="str">
        <f>'[4]1 lentelė'!C16</f>
        <v>R099905-302804-1104</v>
      </c>
      <c r="D16" s="29" t="str">
        <f>'[4]1 lentelė'!D16</f>
        <v xml:space="preserve">Anykščių miesto viešųjų erdvių sistemos pertvarkymas (III etapas) </v>
      </c>
      <c r="E16" s="12" t="s">
        <v>758</v>
      </c>
      <c r="U16" s="6" t="s">
        <v>757</v>
      </c>
    </row>
    <row r="17" spans="2:21" ht="126.5" x14ac:dyDescent="0.35">
      <c r="B17" s="29" t="str">
        <f>'[4]1 lentelė'!B17</f>
        <v>1.1.1.1.5</v>
      </c>
      <c r="C17" s="29" t="str">
        <f>'[4]1 lentelė'!C17</f>
        <v>R099905-290000-1105</v>
      </c>
      <c r="D17" s="29" t="str">
        <f>'[4]1 lentelė'!D17</f>
        <v>Molėtų miesto Ąžuolų ir Kreivosios gatvių teritorijų išnaudojimas įrengiant universalią daugiafunkcinę aikštę</v>
      </c>
      <c r="E17" s="70" t="s">
        <v>745</v>
      </c>
    </row>
    <row r="18" spans="2:21" ht="126.5" x14ac:dyDescent="0.35">
      <c r="B18" s="29" t="str">
        <f>'[4]1 lentelė'!B18</f>
        <v>1.1.1.1.6</v>
      </c>
      <c r="C18" s="29" t="str">
        <f>'[4]1 lentelė'!C18</f>
        <v>R099905-302900-1106</v>
      </c>
      <c r="D18" s="29" t="str">
        <f>'[4]1 lentelė'!D18</f>
        <v>Molėtų miesto centrinės dalies kompleksinis sutvarkymas (II etapas)</v>
      </c>
      <c r="E18" s="70" t="s">
        <v>755</v>
      </c>
    </row>
    <row r="19" spans="2:21" ht="92" x14ac:dyDescent="0.35">
      <c r="B19" s="29" t="str">
        <f>'[4]1 lentelė'!B19</f>
        <v>1.1.1.1.7</v>
      </c>
      <c r="C19" s="29" t="str">
        <f>'[4]1 lentelė'!C19</f>
        <v>R099905-293400-1107</v>
      </c>
      <c r="D19" s="29" t="str">
        <f>'[4]1 lentelė'!D19</f>
        <v>Prekybos ir paslaugų pasažo įrengimas D. Bukonto gatvėje Zarasų mieste</v>
      </c>
      <c r="E19" s="70" t="s">
        <v>1061</v>
      </c>
      <c r="U19" s="6" t="s">
        <v>757</v>
      </c>
    </row>
    <row r="20" spans="2:21" ht="149.5" x14ac:dyDescent="0.35">
      <c r="B20" s="29" t="str">
        <f>'[4]1 lentelė'!B20</f>
        <v xml:space="preserve">1.1.1.1.8 </v>
      </c>
      <c r="C20" s="29" t="str">
        <f>'[4]1 lentelė'!C20</f>
        <v>R099905-290000-1108</v>
      </c>
      <c r="D20" s="29" t="str">
        <f>'[4]1 lentelė'!D20</f>
        <v xml:space="preserve">Zarasų miesto viešųjų erdvių kompleksinis sutvarkymas teritorijoje tarp Dariaus ir Girėno g. bei Šiaulių g. ir dviejuose daugiabučių kiemuose P. Širvio gatvėje </v>
      </c>
      <c r="E20" s="70" t="s">
        <v>751</v>
      </c>
    </row>
    <row r="21" spans="2:21" ht="207" x14ac:dyDescent="0.35">
      <c r="B21" s="29" t="str">
        <f>'[4]1 lentelė'!B21</f>
        <v>1.1.1.1.9</v>
      </c>
      <c r="C21" s="29" t="str">
        <f>'[4]1 lentelė'!C21</f>
        <v>R099905-290000-1119</v>
      </c>
      <c r="D21" s="29" t="str">
        <f>'[4]1 lentelė'!D21</f>
        <v xml:space="preserve">Molėtų miesto centrinės dalies kompleksinis sutvarkymas (I etapas) </v>
      </c>
      <c r="E21" s="70" t="s">
        <v>753</v>
      </c>
    </row>
    <row r="22" spans="2:21" ht="253" x14ac:dyDescent="0.35">
      <c r="B22" s="29" t="str">
        <f>'[4]1 lentelė'!B22</f>
        <v xml:space="preserve">1.1.1.1.10 </v>
      </c>
      <c r="C22" s="29" t="str">
        <f>'[4]1 lentelė'!C22</f>
        <v>R099905-282900-1110</v>
      </c>
      <c r="D22" s="29" t="str">
        <f>'[4]1 lentelė'!D22</f>
        <v xml:space="preserve">Viešųjų erdvių Zarasų miesto Didžiojoje saloje sutvarkymas </v>
      </c>
      <c r="E22" s="70" t="s">
        <v>750</v>
      </c>
    </row>
    <row r="23" spans="2:21" ht="149.5" x14ac:dyDescent="0.35">
      <c r="B23" s="29" t="str">
        <f>'[4]1 lentelė'!B23</f>
        <v xml:space="preserve">1.1.1.1.11 </v>
      </c>
      <c r="C23" s="29" t="str">
        <f>'[4]1 lentelė'!C23</f>
        <v>R099905-282900-1111</v>
      </c>
      <c r="D23" s="29" t="str">
        <f>'[4]1 lentelė'!D23</f>
        <v xml:space="preserve">Viešųjų erdvių prie Zarasaičio ežero sutvarkymas ir aktyvaus poilsio infrastruktūros įrengimas </v>
      </c>
      <c r="E23" s="70" t="s">
        <v>756</v>
      </c>
      <c r="U23" s="6" t="s">
        <v>757</v>
      </c>
    </row>
    <row r="24" spans="2:21" ht="243.75" customHeight="1" x14ac:dyDescent="0.35">
      <c r="B24" s="29" t="str">
        <f>'[4]1 lentelė'!B24</f>
        <v>1.1.1.1.12</v>
      </c>
      <c r="C24" s="29" t="str">
        <f>'[4]1 lentelė'!C24</f>
        <v>R099905-281900-1112</v>
      </c>
      <c r="D24" s="29" t="str">
        <f>'[4]1 lentelė'!D24</f>
        <v xml:space="preserve">Viešosios aktyvaus laisvalaikio infrastruktūros plėtra Molėtų mieste, II etapas </v>
      </c>
      <c r="E24" s="70" t="s">
        <v>746</v>
      </c>
    </row>
    <row r="25" spans="2:21" ht="111.75" customHeight="1" x14ac:dyDescent="0.35">
      <c r="B25" s="29" t="str">
        <f>'[4]1 lentelė'!B25</f>
        <v>1.1.1.1.13</v>
      </c>
      <c r="C25" s="29" t="str">
        <f>'[4]1 lentelė'!C25</f>
        <v>R099905-302900-1113</v>
      </c>
      <c r="D25" s="29" t="str">
        <f>'[4]1 lentelė'!D25</f>
        <v xml:space="preserve">Molėtų miesto J. Janonio g. gyvenamojo kvartalo viešosios infrastruktūros sutvarkymas </v>
      </c>
      <c r="E25" s="70" t="s">
        <v>754</v>
      </c>
      <c r="U25" s="6" t="s">
        <v>759</v>
      </c>
    </row>
    <row r="26" spans="2:21" ht="103.5" x14ac:dyDescent="0.35">
      <c r="B26" s="29" t="str">
        <f>'[4]1 lentelė'!B26</f>
        <v xml:space="preserve">1.1.1.1.14 </v>
      </c>
      <c r="C26" s="29" t="str">
        <f>'[4]1 lentelė'!C26</f>
        <v>R099905-243200-1114</v>
      </c>
      <c r="D26" s="29" t="str">
        <f>'[4]1 lentelė'!D26</f>
        <v xml:space="preserve">Zarasų Pauliaus Širvio progimnazijos sporto aikštyno įrengimas </v>
      </c>
      <c r="E26" s="70" t="s">
        <v>749</v>
      </c>
    </row>
    <row r="27" spans="2:21" ht="63" customHeight="1" x14ac:dyDescent="0.35">
      <c r="B27" s="29" t="str">
        <f>'1 lentelė'!B27</f>
        <v>1.1.1.1.15</v>
      </c>
      <c r="C27" s="29" t="str">
        <f>'1 lentelė'!C27</f>
        <v>R02-9906-290000-1115</v>
      </c>
      <c r="D27" s="29" t="str">
        <f>'1 lentelė'!D27</f>
        <v>Autobusų stoties su turizmo informacijos centru įrengimas Visagino savivaldybėje</v>
      </c>
      <c r="E27" s="70" t="s">
        <v>1372</v>
      </c>
    </row>
    <row r="28" spans="2:21" ht="80.5" x14ac:dyDescent="0.35">
      <c r="B28" s="29" t="str">
        <f>'1 lentelė'!B28</f>
        <v>1.1.1.1.16</v>
      </c>
      <c r="C28" s="29" t="str">
        <f>'1 lentelė'!C28</f>
        <v>R02-9906-290000-1116</v>
      </c>
      <c r="D28" s="29" t="str">
        <f>'1 lentelė'!D28</f>
        <v>Jungties nuo geležinkelio stoties iki Visagino miesto centro kartu su etnokultūrų parku įrengimas</v>
      </c>
      <c r="E28" s="70" t="s">
        <v>1373</v>
      </c>
    </row>
    <row r="29" spans="2:21" ht="110.25" customHeight="1" x14ac:dyDescent="0.35">
      <c r="B29" s="29" t="str">
        <f>'1 lentelė'!B29</f>
        <v>1.1.1.1.17</v>
      </c>
      <c r="C29" s="29" t="str">
        <f>'1 lentelė'!C29</f>
        <v>R02-9906-290000-1117</v>
      </c>
      <c r="D29" s="29" t="str">
        <f>'1 lentelė'!D29</f>
        <v>Sedulinos alėjos atkarpos nuo Parko g. iki Visagino g. rekonstrukcija</v>
      </c>
      <c r="E29" s="70" t="s">
        <v>1374</v>
      </c>
    </row>
    <row r="30" spans="2:21" ht="67.5" customHeight="1" x14ac:dyDescent="0.35">
      <c r="B30" s="29" t="str">
        <f>'1 lentelė'!B30</f>
        <v>1.1.1.1.18</v>
      </c>
      <c r="C30" s="29" t="str">
        <f>'1 lentelė'!C30</f>
        <v>R02-9906-290000-1118</v>
      </c>
      <c r="D30" s="29" t="str">
        <f>'1 lentelė'!D30</f>
        <v>Visagino inovacijų klasterio įkūrimas</v>
      </c>
      <c r="E30" s="70" t="s">
        <v>1375</v>
      </c>
    </row>
    <row r="31" spans="2:21" ht="111.75" customHeight="1" x14ac:dyDescent="0.35">
      <c r="B31" s="29" t="str">
        <f>'1 lentelė'!B31</f>
        <v>1.1.1.1.19</v>
      </c>
      <c r="C31" s="29" t="str">
        <f>'1 lentelė'!C31</f>
        <v>R02-9907-290000-1119</v>
      </c>
      <c r="D31" s="29" t="str">
        <f>'1 lentelė'!D31</f>
        <v>Verslui svarbios inžinerinės infrastruktūros sukūrimas Molėtų miesto apleistose teritorijose Melioratorių g. 20 ir 18C</v>
      </c>
      <c r="E31" s="70" t="s">
        <v>1410</v>
      </c>
    </row>
    <row r="32" spans="2:21" ht="26" x14ac:dyDescent="0.35">
      <c r="B32" s="21" t="str">
        <f>'[4]1 lentelė'!B27</f>
        <v>1.1.1.2</v>
      </c>
      <c r="C32" s="21"/>
      <c r="D32" s="21" t="str">
        <f>'[4]1 lentelė'!D27</f>
        <v>Priemonė: Pereinamojo laikotarpio tikslinių teritorijų vystymas</v>
      </c>
      <c r="E32" s="21"/>
    </row>
    <row r="33" spans="2:21" ht="79.5" customHeight="1" x14ac:dyDescent="0.35">
      <c r="B33" s="29" t="str">
        <f>'[4]1 lentelė'!B28</f>
        <v>1.1.1.2.1</v>
      </c>
      <c r="C33" s="29" t="str">
        <f>'[4]1 lentelė'!C28</f>
        <v>R099903-300000-1115</v>
      </c>
      <c r="D33" s="29" t="str">
        <f>'[4]1 lentelė'!D28</f>
        <v xml:space="preserve">Daugiabučių namų kvartalų Ignalinos mieste kompleksinis sutvarkymas </v>
      </c>
      <c r="E33" s="70" t="s">
        <v>761</v>
      </c>
    </row>
    <row r="34" spans="2:21" ht="183.75" customHeight="1" x14ac:dyDescent="0.35">
      <c r="B34" s="29" t="str">
        <f>'[4]1 lentelė'!B29</f>
        <v>1.1.1.2.2</v>
      </c>
      <c r="C34" s="29" t="str">
        <f>'[4]1 lentelė'!C29</f>
        <v>R099902-310000-1116</v>
      </c>
      <c r="D34" s="29" t="str">
        <f>'[4]1 lentelė'!D29</f>
        <v xml:space="preserve">Apleistų/avarinių pastatų nugriovimas ir teritorijos valymas, regeneruojant buvusį karinį miestelį </v>
      </c>
      <c r="E34" s="70" t="s">
        <v>763</v>
      </c>
    </row>
    <row r="35" spans="2:21" ht="253" x14ac:dyDescent="0.35">
      <c r="B35" s="29" t="str">
        <f>'[4]1 lentelė'!B30</f>
        <v>1.1.1.2.3</v>
      </c>
      <c r="C35" s="29" t="str">
        <f>'[4]1 lentelė'!C30</f>
        <v>R099902-300000-1117</v>
      </c>
      <c r="D35" s="29" t="str">
        <f>'[4]1 lentelė'!D30</f>
        <v xml:space="preserve">Dauniškio daugiabučių namų kvartalo teritorijos sutvarkymas </v>
      </c>
      <c r="E35" s="70" t="s">
        <v>762</v>
      </c>
      <c r="U35" s="6" t="s">
        <v>760</v>
      </c>
    </row>
    <row r="36" spans="2:21" ht="78" x14ac:dyDescent="0.35">
      <c r="B36" s="20" t="str">
        <f>'[4]1 lentelė'!B31</f>
        <v xml:space="preserve">1.1.2 </v>
      </c>
      <c r="C36" s="20" t="e">
        <f>'[4]1 lentelė'!C31</f>
        <v>#REF!</v>
      </c>
      <c r="D36" s="20" t="str">
        <f>'[4]1 lentelė'!D31</f>
        <v>Uždavinys: Kompleksiškai atnaujinti 1-6 tūkst. gyventojų turinčių miestų (išskyrus savivaldybių centrus), miestelių ir kaimų bendruomeninę ir viešąją infrastruktūrą</v>
      </c>
      <c r="E36" s="20"/>
    </row>
    <row r="37" spans="2:21" ht="26" x14ac:dyDescent="0.35">
      <c r="B37" s="21" t="str">
        <f>'[4]1 lentelė'!B32</f>
        <v>1.1.2.1</v>
      </c>
      <c r="C37" s="21" t="e">
        <f>'[4]1 lentelė'!C32</f>
        <v>#REF!</v>
      </c>
      <c r="D37" s="21" t="str">
        <f>'[4]1 lentelė'!D32</f>
        <v>Priemonė: Kaimo gyvenamųjų vietovių atnaujinimas</v>
      </c>
      <c r="E37" s="21"/>
    </row>
    <row r="38" spans="2:21" ht="195.5" x14ac:dyDescent="0.35">
      <c r="B38" s="29" t="str">
        <f>'[4]1 lentelė'!B33</f>
        <v>1.1.2.1.1</v>
      </c>
      <c r="C38" s="29" t="str">
        <f>'[4]1 lentelė'!C33</f>
        <v xml:space="preserve"> R099908-293300-1118</v>
      </c>
      <c r="D38" s="29" t="str">
        <f>'[4]1 lentelė'!D33</f>
        <v>Didžiasalio kaimo viešųjų erdvių atnaujinimas ir pastato dalies patalpų pritaikymas bendruomenės poreikiams</v>
      </c>
      <c r="E38" s="70" t="s">
        <v>764</v>
      </c>
      <c r="U38" s="6" t="s">
        <v>760</v>
      </c>
    </row>
    <row r="39" spans="2:21" ht="78" x14ac:dyDescent="0.35">
      <c r="B39" s="68" t="str">
        <f>'[4]1 lentelė'!B34</f>
        <v xml:space="preserve">1.1.3 </v>
      </c>
      <c r="C39" s="68" t="e">
        <f>'[4]1 lentelė'!C34</f>
        <v>#REF!</v>
      </c>
      <c r="D39" s="68" t="str">
        <f>'[4]1 lentelė'!D34</f>
        <v>Uždavinys: Kompleksiškai atnaujinti mažiau kaip 1 tūkst. gyventojų turinčių miestų, miestelių ir kaimų (iki 1 tūkst. gyv.) viešąją infrastruktūrą (taikant kaimo plėtros politikos priemones)</v>
      </c>
      <c r="E39" s="42"/>
    </row>
    <row r="40" spans="2:21" ht="39" x14ac:dyDescent="0.35">
      <c r="B40" s="44" t="str">
        <f>'[4]1 lentelė'!B35</f>
        <v xml:space="preserve">1.1.3.1 </v>
      </c>
      <c r="C40" s="44"/>
      <c r="D40" s="44" t="str">
        <f>'[4]1 lentelė'!D35</f>
        <v>Priemonė (KPP veiklos sritis): Parama investicijoms į visų rūšių mažos apimties infrastruktūrą</v>
      </c>
      <c r="E40" s="44"/>
    </row>
    <row r="41" spans="2:21" ht="52" x14ac:dyDescent="0.35">
      <c r="B41" s="44" t="str">
        <f>'[4]1 lentelė'!B36</f>
        <v>1.1.3.2</v>
      </c>
      <c r="C41" s="44"/>
      <c r="D41" s="44" t="str">
        <f>'[4]1 lentelė'!D36</f>
        <v>Priemonė (KPP veiklos sritis): Parama investicijoms į kaimo kultūros ir gamtos paveldą, kraštovaizdį</v>
      </c>
      <c r="E41" s="44"/>
    </row>
    <row r="42" spans="2:21" ht="39" x14ac:dyDescent="0.35">
      <c r="B42" s="289" t="str">
        <f>'[4]1 lentelė'!B37</f>
        <v xml:space="preserve">1.2 </v>
      </c>
      <c r="C42" s="289"/>
      <c r="D42" s="289" t="str">
        <f>'[4]1 lentelė'!D37</f>
        <v>Tikslas: Modernios regiono transporto infrastruktūros ir darnaus judumo plėtojimas</v>
      </c>
      <c r="E42" s="45"/>
    </row>
    <row r="43" spans="2:21" ht="39" x14ac:dyDescent="0.35">
      <c r="B43" s="68" t="str">
        <f>'[4]1 lentelė'!B38</f>
        <v xml:space="preserve">1.2.1 </v>
      </c>
      <c r="C43" s="68"/>
      <c r="D43" s="68" t="str">
        <f>'[4]1 lentelė'!D38</f>
        <v>Uždavinys: Kompleksiškai modernizuoti kelių transporto infrastruktūrą</v>
      </c>
      <c r="E43" s="42"/>
    </row>
    <row r="44" spans="2:21" s="1" customFormat="1" ht="14.5" x14ac:dyDescent="0.35">
      <c r="B44" s="44" t="str">
        <f>'[4]1 lentelė'!B39</f>
        <v>1.2.1.1</v>
      </c>
      <c r="C44" s="44"/>
      <c r="D44" s="44" t="str">
        <f>'[4]1 lentelė'!D39</f>
        <v>Priemonė:Vietinių kelių vystymas</v>
      </c>
      <c r="E44" s="44"/>
    </row>
    <row r="45" spans="2:21" s="1" customFormat="1" ht="87" customHeight="1" x14ac:dyDescent="0.35">
      <c r="B45" s="29" t="str">
        <f>'[4]1 lentelė'!B40</f>
        <v>1.2.1.1.1</v>
      </c>
      <c r="C45" s="29" t="str">
        <f>'[4]1 lentelė'!C40</f>
        <v>R095511-110000-1201</v>
      </c>
      <c r="D45" s="29" t="str">
        <f>'[4]1 lentelė'!D40</f>
        <v>Gatvės Ignalinos miesto rekreacinėje zonoje tarp Gavio ežero ir Turistų gatvės įrengimas</v>
      </c>
      <c r="E45" s="70" t="s">
        <v>767</v>
      </c>
    </row>
    <row r="46" spans="2:21" s="1" customFormat="1" ht="80.5" x14ac:dyDescent="0.35">
      <c r="B46" s="29" t="str">
        <f>'[4]1 lentelė'!B41</f>
        <v xml:space="preserve">1.2.1.1.2 </v>
      </c>
      <c r="C46" s="29" t="str">
        <f>'[4]1 lentelė'!C41</f>
        <v>R095511-120000-1202</v>
      </c>
      <c r="D46" s="29" t="str">
        <f>'[4]1 lentelė'!D41</f>
        <v>Zarasų gatvės rekonstrukcija Zarasų mieste</v>
      </c>
      <c r="E46" s="70" t="s">
        <v>1422</v>
      </c>
    </row>
    <row r="47" spans="2:21" s="1" customFormat="1" ht="126.75" customHeight="1" x14ac:dyDescent="0.35">
      <c r="B47" s="29" t="str">
        <f>'[4]1 lentelė'!B42</f>
        <v>1.2.1.1.3</v>
      </c>
      <c r="C47" s="29" t="str">
        <f>'[4]1 lentelė'!C42</f>
        <v>R095511-121100-1203</v>
      </c>
      <c r="D47" s="29" t="str">
        <f>'[4]1 lentelė'!D42</f>
        <v xml:space="preserve">Susisiekimo sąlygų pagerinimas tarp kuriamų Anykščių miesto traukos centrų bei patogus gyvenamosios aplinkos pasiekiamumo užtikrinimas. </v>
      </c>
      <c r="E47" s="70" t="s">
        <v>1423</v>
      </c>
    </row>
    <row r="48" spans="2:21" s="1" customFormat="1" ht="279" customHeight="1" x14ac:dyDescent="0.35">
      <c r="B48" s="29" t="str">
        <f>'[4]1 lentelė'!B43</f>
        <v>1.2.1.1.4</v>
      </c>
      <c r="C48" s="29" t="str">
        <f>'[4]1 lentelė'!C43</f>
        <v>R095511-120000-1204</v>
      </c>
      <c r="D48" s="29" t="str">
        <f>'[4]1 lentelė'!D43</f>
        <v>Gyvenamosios aplinkos pasiekiamumo gerinimas Zarasų mieste rekonstruojant K. Donelaičio gatvę</v>
      </c>
      <c r="E48" s="70" t="s">
        <v>766</v>
      </c>
    </row>
    <row r="49" spans="2:21" s="1" customFormat="1" ht="149.5" x14ac:dyDescent="0.35">
      <c r="B49" s="29" t="str">
        <f>'[4]1 lentelė'!B44</f>
        <v>1.2.1.1.5</v>
      </c>
      <c r="C49" s="29" t="str">
        <f>'[4]1 lentelė'!C44</f>
        <v>R095511-120000-1205</v>
      </c>
      <c r="D49" s="29" t="str">
        <f>'[4]1 lentelė'!D44</f>
        <v xml:space="preserve">Molėtų miesto Pastovio g., Siesarties g. ir S. Nėries g. rekonstrukcija </v>
      </c>
      <c r="E49" s="70" t="s">
        <v>765</v>
      </c>
    </row>
    <row r="50" spans="2:21" s="1" customFormat="1" ht="52" x14ac:dyDescent="0.35">
      <c r="B50" s="29" t="str">
        <f>'[4]1 lentelė'!B45</f>
        <v>1.2.1.1.6</v>
      </c>
      <c r="C50" s="29" t="str">
        <f>'[4]1 lentelė'!C45</f>
        <v>R095511-120000-1206</v>
      </c>
      <c r="D50" s="29" t="str">
        <f>'[4]1 lentelė'!D45</f>
        <v xml:space="preserve">Aušros gatvės dalies nuo Gedimino ir Tauragnų gatvių sankryžos iki Žaliosios gatvės Utenoje rekonstrukcija. </v>
      </c>
      <c r="E50" s="70" t="s">
        <v>1424</v>
      </c>
    </row>
    <row r="51" spans="2:21" s="1" customFormat="1" ht="114" customHeight="1" x14ac:dyDescent="0.35">
      <c r="B51" s="29" t="str">
        <f>'[4]1 lentelė'!B46</f>
        <v>1.2.1.1.7</v>
      </c>
      <c r="C51" s="29" t="str">
        <f>'[4]1 lentelė'!C46</f>
        <v>R095511-120000-1207</v>
      </c>
      <c r="D51" s="29" t="str">
        <f>'[4]1 lentelė'!D46</f>
        <v>Vietinės reikšmės kelio Visagino-Parko-Sedulinos al. kvartale rekonstravimas</v>
      </c>
      <c r="E51" s="70" t="s">
        <v>1425</v>
      </c>
    </row>
    <row r="52" spans="2:21" s="1" customFormat="1" ht="57.5" x14ac:dyDescent="0.35">
      <c r="B52" s="29" t="str">
        <f>'[4]1 lentelė'!B47</f>
        <v>1.2.1.1.8</v>
      </c>
      <c r="C52" s="29" t="str">
        <f>'[4]1 lentelė'!C47</f>
        <v>R095511-120000-1208</v>
      </c>
      <c r="D52" s="29" t="str">
        <f>'[4]1 lentelė'!D47</f>
        <v>Gyvenamosios aplinkos pasiekiamumo gerinimas Zarasų mieste rekonstruojant E. Pliaterytės gatvę</v>
      </c>
      <c r="E52" s="70" t="s">
        <v>1260</v>
      </c>
    </row>
    <row r="53" spans="2:21" s="1" customFormat="1" ht="103.5" x14ac:dyDescent="0.35">
      <c r="B53" s="29" t="str">
        <f>'[4]1 lentelė'!B48</f>
        <v>1.2.1.1.9</v>
      </c>
      <c r="C53" s="29" t="str">
        <f>'[4]1 lentelė'!C48</f>
        <v>R095511-120000-1220</v>
      </c>
      <c r="D53" s="29" t="str">
        <f>'[4]1 lentelė'!D48</f>
        <v>Eismo sąlygų pagerinimas ir gyvenamosios aplinkos pasiekiamumo užtikrinimas, rekonstruojant Žvejų gatvę Anykščių mieste</v>
      </c>
      <c r="E53" s="70" t="s">
        <v>1423</v>
      </c>
    </row>
    <row r="54" spans="2:21" s="1" customFormat="1" ht="150" customHeight="1" x14ac:dyDescent="0.35">
      <c r="B54" s="29" t="s">
        <v>217</v>
      </c>
      <c r="C54" s="29" t="s">
        <v>218</v>
      </c>
      <c r="D54" s="29" t="s">
        <v>219</v>
      </c>
      <c r="E54" s="306" t="s">
        <v>1429</v>
      </c>
    </row>
    <row r="55" spans="2:21" s="212" customFormat="1" ht="123" customHeight="1" x14ac:dyDescent="0.35">
      <c r="B55" s="29" t="str">
        <f>'[4]1 lentelė'!B52</f>
        <v>1.2.1.1.14</v>
      </c>
      <c r="C55" s="29" t="str">
        <f>'[4]1 lentelė'!C52</f>
        <v>R095511-120000-1225</v>
      </c>
      <c r="D55" s="29" t="str">
        <f>'[4]1 lentelė'!D52</f>
        <v>Saugaus eismo priemonių diegimas Žemaitės gatvėje Zarasų mieste</v>
      </c>
      <c r="E55" s="70" t="s">
        <v>1426</v>
      </c>
    </row>
    <row r="56" spans="2:21" ht="52" x14ac:dyDescent="0.35">
      <c r="B56" s="20" t="str">
        <f>'[4]1 lentelė'!B53</f>
        <v xml:space="preserve">1.2.2 </v>
      </c>
      <c r="C56" s="20"/>
      <c r="D56" s="20" t="str">
        <f>'[4]1 lentelė'!D53</f>
        <v>Uždavinys: Plėtoti  aplinką tausojančią ir eismo saugą didinančią infrastruktūrą ir priemones bei darnų judumą</v>
      </c>
      <c r="E56" s="20"/>
    </row>
    <row r="57" spans="2:21" ht="26" x14ac:dyDescent="0.35">
      <c r="B57" s="21" t="str">
        <f>'[4]1 lentelė'!B54</f>
        <v>1.2.2.1</v>
      </c>
      <c r="C57" s="21"/>
      <c r="D57" s="21" t="str">
        <f>'[4]1 lentelė'!D54</f>
        <v>Priemonė: Pėsčiųjų ir dviračių takų rekonstrukcija ir plėtra</v>
      </c>
      <c r="E57" s="21"/>
    </row>
    <row r="58" spans="2:21" ht="8.25" customHeight="1" x14ac:dyDescent="0.35">
      <c r="B58" s="36"/>
      <c r="C58" s="36"/>
      <c r="D58" s="36"/>
      <c r="E58" s="36"/>
      <c r="U58" s="6" t="s">
        <v>757</v>
      </c>
    </row>
    <row r="59" spans="2:21" ht="138" x14ac:dyDescent="0.35">
      <c r="B59" s="29" t="str">
        <f>'[4]1 lentelė'!B56</f>
        <v>1.2.2.1.3</v>
      </c>
      <c r="C59" s="29" t="str">
        <f>'[4]1 lentelė'!C56</f>
        <v>R095516-190000-1210</v>
      </c>
      <c r="D59" s="29" t="str">
        <f>'[4]1 lentelė'!D56</f>
        <v>Dviračių ir pėsčiųjų takų tinklo palei Ąžuolų g. iki mokyklų komplekso plėtra didinant atskirų Molėtų miesto teritorijų tarpusavio integraciją</v>
      </c>
      <c r="E59" s="70" t="s">
        <v>768</v>
      </c>
    </row>
    <row r="60" spans="2:21" ht="115" x14ac:dyDescent="0.35">
      <c r="B60" s="29" t="str">
        <f>'[4]1 lentelė'!B57</f>
        <v>1.2.2.1.4</v>
      </c>
      <c r="C60" s="29" t="str">
        <f>'[4]1 lentelė'!C57</f>
        <v>R095516-190000-1211</v>
      </c>
      <c r="D60" s="29" t="str">
        <f>'[4]1 lentelė'!D57</f>
        <v>Dviračių ir pėsčiųjų takų infrastruktūros Utenos mieste plėtra, siekiant pagerinti Pramonės rajono pasiekiamumą.</v>
      </c>
      <c r="E60" s="70" t="s">
        <v>770</v>
      </c>
    </row>
    <row r="61" spans="2:21" ht="103.5" x14ac:dyDescent="0.35">
      <c r="B61" s="29" t="str">
        <f>'[4]1 lentelė'!B58</f>
        <v xml:space="preserve">1.2.2.1.5 </v>
      </c>
      <c r="C61" s="29" t="str">
        <f>'[4]1 lentelė'!C58</f>
        <v>R095516-190000-1212</v>
      </c>
      <c r="D61" s="29" t="str">
        <f>'[4]1 lentelė'!D58</f>
        <v xml:space="preserve">Pėsčiųjų ir dviračių takų plėtra Griežto ežero pakrantėje nuo Vytauto gatvės iki Griežto gatvės </v>
      </c>
      <c r="E61" s="70" t="s">
        <v>769</v>
      </c>
    </row>
    <row r="62" spans="2:21" s="27" customFormat="1" ht="57.5" x14ac:dyDescent="0.35">
      <c r="B62" s="29" t="str">
        <f>'[4]1 lentelė'!B59</f>
        <v>1.2.2.1.6</v>
      </c>
      <c r="C62" s="29" t="str">
        <f>'[4]1 lentelė'!C59</f>
        <v>R095516-190000-1213</v>
      </c>
      <c r="D62" s="29" t="str">
        <f>'[4]1 lentelė'!D59</f>
        <v xml:space="preserve">Pėsčiųjų takų tinklo plėtra Dusetose, Zarasų rajone </v>
      </c>
      <c r="E62" s="70" t="s">
        <v>1261</v>
      </c>
    </row>
    <row r="63" spans="2:21" s="27" customFormat="1" ht="66" customHeight="1" x14ac:dyDescent="0.35">
      <c r="B63" s="29" t="str">
        <f>'[4]1 lentelė'!B60</f>
        <v>1.2.2.1.7</v>
      </c>
      <c r="C63" s="29" t="str">
        <f>'[4]1 lentelė'!C60</f>
        <v>R095516-190000-1214</v>
      </c>
      <c r="D63" s="29" t="str">
        <f>'[4]1 lentelė'!D60</f>
        <v>Susisiekimo sąlygų gerinimas Molėtų mieste įrengiant pėsčiųjų takus tarp Ąžuolų ir Melioratorių gatvių</v>
      </c>
      <c r="E63" s="70" t="s">
        <v>1262</v>
      </c>
    </row>
    <row r="64" spans="2:21" s="27" customFormat="1" ht="80.25" customHeight="1" x14ac:dyDescent="0.35">
      <c r="B64" s="29" t="str">
        <f>'1 lentelė'!B65</f>
        <v>1.2.2.1.8</v>
      </c>
      <c r="C64" s="29" t="str">
        <f>'1 lentelė'!C65</f>
        <v>R095516-190000-1218</v>
      </c>
      <c r="D64" s="29" t="str">
        <f>'1 lentelė'!D65</f>
        <v>Dviračių ir pėsčiųjų tako įrengimas Ignalinos mieste sodininkų bendriją sujungiant su esamu dviračių ir pėsčiųjų taku</v>
      </c>
      <c r="E64" s="70" t="s">
        <v>1380</v>
      </c>
    </row>
    <row r="65" spans="1:21" ht="26" x14ac:dyDescent="0.35">
      <c r="B65" s="21" t="str">
        <f>'[4]1 lentelė'!B61</f>
        <v>1.2.2.2</v>
      </c>
      <c r="C65" s="21"/>
      <c r="D65" s="21" t="str">
        <f>'[4]1 lentelė'!D61</f>
        <v>Priemonė: Darnaus judumo priemonių diegimas</v>
      </c>
      <c r="E65" s="21"/>
    </row>
    <row r="66" spans="1:21" x14ac:dyDescent="0.35">
      <c r="B66" s="29"/>
      <c r="C66" s="29"/>
      <c r="D66" s="29"/>
      <c r="E66" s="69"/>
    </row>
    <row r="67" spans="1:21" ht="255.75" customHeight="1" x14ac:dyDescent="0.35">
      <c r="B67" s="29" t="str">
        <f>'[4]1 lentelė'!B63</f>
        <v>1.2.2.2.2</v>
      </c>
      <c r="C67" s="29" t="str">
        <f>'[4]1 lentelė'!C63</f>
        <v>R095513-500000-1214</v>
      </c>
      <c r="D67" s="29" t="str">
        <f>'[4]1 lentelė'!D63</f>
        <v xml:space="preserve">Visagino miesto darnaus judumo plano parengimas </v>
      </c>
      <c r="E67" s="70" t="s">
        <v>772</v>
      </c>
      <c r="U67" s="6" t="s">
        <v>760</v>
      </c>
    </row>
    <row r="68" spans="1:21" ht="181.5" customHeight="1" x14ac:dyDescent="0.35">
      <c r="B68" s="29" t="str">
        <f>'[4]1 lentelė'!B64</f>
        <v>1.2.2.2.3</v>
      </c>
      <c r="C68" s="29" t="str">
        <f>'[4]1 lentelė'!C64</f>
        <v>R095514-190000-1215</v>
      </c>
      <c r="D68" s="29" t="str">
        <f>'[4]1 lentelė'!D64</f>
        <v>Darnaus judumo infrastruktūros įrengimas Visagino mieste</v>
      </c>
      <c r="E68" s="70" t="s">
        <v>1263</v>
      </c>
      <c r="U68" s="6" t="s">
        <v>759</v>
      </c>
    </row>
    <row r="69" spans="1:21" ht="186" customHeight="1" x14ac:dyDescent="0.35">
      <c r="B69" s="29" t="str">
        <f>'[4]1 lentelė'!B65</f>
        <v>1.2.2.2.4</v>
      </c>
      <c r="C69" s="29" t="str">
        <f>'[4]1 lentelė'!C65</f>
        <v>R095513-500000-1216</v>
      </c>
      <c r="D69" s="29" t="str">
        <f>'[4]1 lentelė'!D65</f>
        <v>Darnaus judumo Utenos mieste plano rengimas</v>
      </c>
      <c r="E69" s="70" t="s">
        <v>771</v>
      </c>
      <c r="U69" s="6" t="s">
        <v>760</v>
      </c>
    </row>
    <row r="70" spans="1:21" ht="123.75" customHeight="1" x14ac:dyDescent="0.35">
      <c r="B70" s="29" t="s">
        <v>251</v>
      </c>
      <c r="C70" s="29" t="s">
        <v>1180</v>
      </c>
      <c r="D70" s="29" t="s">
        <v>1181</v>
      </c>
      <c r="E70" s="70" t="s">
        <v>1264</v>
      </c>
    </row>
    <row r="71" spans="1:21" ht="39" x14ac:dyDescent="0.35">
      <c r="B71" s="21" t="str">
        <f>'[4]1 lentelė'!B67</f>
        <v>1.2.2.3</v>
      </c>
      <c r="C71" s="21"/>
      <c r="D71" s="21" t="str">
        <f>'[4]1 lentelė'!D67</f>
        <v>Priemonė: Vietinio susisiekimo viešojo transporto priemonių parko atnaujinimas</v>
      </c>
      <c r="E71" s="21"/>
    </row>
    <row r="72" spans="1:21" x14ac:dyDescent="0.35">
      <c r="B72" s="29"/>
      <c r="C72" s="29"/>
      <c r="D72" s="29"/>
      <c r="E72" s="69"/>
    </row>
    <row r="73" spans="1:21" ht="80.5" x14ac:dyDescent="0.35">
      <c r="A73" s="27"/>
      <c r="B73" s="29" t="s">
        <v>254</v>
      </c>
      <c r="C73" s="29" t="s">
        <v>255</v>
      </c>
      <c r="D73" s="29" t="s">
        <v>256</v>
      </c>
      <c r="E73" s="328" t="s">
        <v>1430</v>
      </c>
    </row>
    <row r="74" spans="1:21" ht="14.5" x14ac:dyDescent="0.35">
      <c r="B74" s="15" t="str">
        <f>'[4]1 lentelė'!B70</f>
        <v>2.</v>
      </c>
      <c r="C74" s="15"/>
      <c r="D74" s="15" t="str">
        <f>'[4]1 lentelė'!D70</f>
        <v>Prioritetas: Integrali ekonomika</v>
      </c>
      <c r="E74" s="15"/>
    </row>
    <row r="75" spans="1:21" ht="26" x14ac:dyDescent="0.35">
      <c r="B75" s="17" t="str">
        <f>'[4]1 lentelė'!B71</f>
        <v xml:space="preserve">2.1 </v>
      </c>
      <c r="C75" s="17"/>
      <c r="D75" s="17" t="str">
        <f>'[4]1 lentelė'!D71</f>
        <v>Tikslas: Turizmo infrastruktūros, kultūros ir gamtos paveldo plėtra</v>
      </c>
      <c r="E75" s="17"/>
    </row>
    <row r="76" spans="1:21" ht="39" x14ac:dyDescent="0.35">
      <c r="B76" s="20" t="str">
        <f>'[4]1 lentelė'!B72</f>
        <v xml:space="preserve">2.1.1 </v>
      </c>
      <c r="C76" s="20"/>
      <c r="D76" s="20" t="str">
        <f>'[4]1 lentelė'!D72</f>
        <v>Uždavinys: Sutvarkyti ir aktualizuoti kultūros paveldo plėtrą</v>
      </c>
      <c r="E76" s="20"/>
    </row>
    <row r="77" spans="1:21" ht="26" x14ac:dyDescent="0.35">
      <c r="B77" s="21" t="str">
        <f>'[4]1 lentelė'!B73</f>
        <v>2.1.1.1</v>
      </c>
      <c r="C77" s="21"/>
      <c r="D77" s="21" t="str">
        <f>'[4]1 lentelė'!D73</f>
        <v>Priemonė: Aktualizuoti savivaldybių kultūros paveldo objektus</v>
      </c>
      <c r="E77" s="21"/>
    </row>
    <row r="78" spans="1:21" ht="280.5" customHeight="1" x14ac:dyDescent="0.35">
      <c r="B78" s="29" t="str">
        <f>'[4]1 lentelė'!B74</f>
        <v>2.1.1.1.1</v>
      </c>
      <c r="C78" s="29" t="str">
        <f>'[4]1 lentelė'!C74</f>
        <v>R093302-442942-2101</v>
      </c>
      <c r="D78" s="29" t="str">
        <f>'[4]1 lentelė'!D74</f>
        <v xml:space="preserve">Kompleksinis Okuličiūtės dvarelio Anykščiuose sutvarkymas ir pritaikymas kultūrinei, meninei veiklai </v>
      </c>
      <c r="E78" s="70" t="s">
        <v>773</v>
      </c>
    </row>
    <row r="79" spans="1:21" ht="160.5" customHeight="1" x14ac:dyDescent="0.35">
      <c r="B79" s="29" t="str">
        <f>'[4]1 lentelė'!B75</f>
        <v xml:space="preserve">2.1.1.1.2 </v>
      </c>
      <c r="C79" s="29" t="str">
        <f>'[4]1 lentelė'!C75</f>
        <v>R093302-440000-2102</v>
      </c>
      <c r="D79" s="29" t="str">
        <f>'[4]1 lentelė'!D75</f>
        <v xml:space="preserve">Naujų kultūros paslaugų visuomenės kultūriniams poreikiams tenkinti sukūrimas Utenos meno mokykloje </v>
      </c>
      <c r="E79" s="70" t="s">
        <v>774</v>
      </c>
    </row>
    <row r="80" spans="1:21" ht="409.5" x14ac:dyDescent="0.35">
      <c r="B80" s="29" t="str">
        <f>'[4]1 lentelė'!B76</f>
        <v>2.1.1.1.3</v>
      </c>
      <c r="C80" s="29" t="str">
        <f>'[4]1 lentelė'!C76</f>
        <v>R093302-440000-2103</v>
      </c>
      <c r="D80" s="29" t="str">
        <f>'[4]1 lentelė'!D76</f>
        <v>Atgailos kanauninkų vienuolyno ansamblio (u.k. 987) vienuolyno namo (u.k. 25029) Videniškių km. kapitalinis remontas ir pritaikymas Videniškių vienuolyno amatų centro ir bendruomenės poreikiams poreikiams</v>
      </c>
      <c r="E80" s="70" t="s">
        <v>1381</v>
      </c>
    </row>
    <row r="81" spans="2:21" ht="207" x14ac:dyDescent="0.35">
      <c r="B81" s="29" t="str">
        <f>'[4]1 lentelė'!B77</f>
        <v>2.1.1.1.4</v>
      </c>
      <c r="C81" s="29" t="str">
        <f>'[4]1 lentelė'!C77</f>
        <v>R093302-442942-2104</v>
      </c>
      <c r="D81" s="29" t="str">
        <f>'[4]1 lentelė'!D77</f>
        <v>Valstybės saugomo kultūros paveldo objekto – Antazavės dvaro aktualizavimas</v>
      </c>
      <c r="E81" s="70" t="s">
        <v>775</v>
      </c>
    </row>
    <row r="82" spans="2:21" ht="26" x14ac:dyDescent="0.35">
      <c r="B82" s="20" t="str">
        <f>'[4]1 lentelė'!B78</f>
        <v>2.1.2</v>
      </c>
      <c r="C82" s="20" t="e">
        <f>'[4]1 lentelė'!C78</f>
        <v>#REF!</v>
      </c>
      <c r="D82" s="20" t="str">
        <f>'[4]1 lentelė'!D78</f>
        <v>Uždavinys: Plėtoti turizmo išteklių ir paslaugų rinkodarą</v>
      </c>
      <c r="E82" s="20"/>
    </row>
    <row r="83" spans="2:21" ht="39" x14ac:dyDescent="0.35">
      <c r="B83" s="21" t="str">
        <f>'[4]1 lentelė'!B79</f>
        <v>2.1.2.1</v>
      </c>
      <c r="C83" s="21"/>
      <c r="D83" s="21" t="str">
        <f>'[4]1 lentelė'!D79</f>
        <v>Priemonė: Savivaldybes jungiančių turizmo trasų ir turizmo maršrutų informacinės infrastruktūros plėtra</v>
      </c>
      <c r="E83" s="21"/>
    </row>
    <row r="84" spans="2:21" ht="123.75" customHeight="1" x14ac:dyDescent="0.35">
      <c r="B84" s="29" t="str">
        <f>'[4]1 lentelė'!B81</f>
        <v xml:space="preserve">2.1.2.1.2 </v>
      </c>
      <c r="C84" s="29" t="str">
        <f>'[4]1 lentelė'!C81</f>
        <v>R098821-420000-2106</v>
      </c>
      <c r="D84" s="29" t="str">
        <f>'[4]1 lentelė'!D81</f>
        <v>Informacinės infrastruktūros plėtra Ignalinos, Molėtų ir Utenos rajonuose</v>
      </c>
      <c r="E84" s="70" t="s">
        <v>776</v>
      </c>
      <c r="U84" s="6" t="s">
        <v>759</v>
      </c>
    </row>
    <row r="85" spans="2:21" s="27" customFormat="1" ht="55.5" customHeight="1" x14ac:dyDescent="0.35">
      <c r="B85" s="29" t="str">
        <f>'[4]1 lentelė'!B82</f>
        <v>2.1.2.1.3</v>
      </c>
      <c r="C85" s="29" t="str">
        <f>'[4]1 lentelė'!C82</f>
        <v>R098821-420000-2107</v>
      </c>
      <c r="D85" s="29" t="str">
        <f>'[4]1 lentelė'!D82</f>
        <v>Taktiliniai maketai turistui po atviru dangumi</v>
      </c>
      <c r="E85" s="70" t="s">
        <v>1265</v>
      </c>
    </row>
    <row r="86" spans="2:21" ht="114.75" customHeight="1" x14ac:dyDescent="0.35">
      <c r="B86" s="29" t="s">
        <v>1187</v>
      </c>
      <c r="C86" s="29" t="s">
        <v>1188</v>
      </c>
      <c r="D86" s="29" t="s">
        <v>1189</v>
      </c>
      <c r="E86" s="70" t="s">
        <v>1266</v>
      </c>
    </row>
    <row r="87" spans="2:21" ht="26" x14ac:dyDescent="0.35">
      <c r="B87" s="17" t="str">
        <f>'[4]1 lentelė'!B84</f>
        <v>2.2</v>
      </c>
      <c r="C87" s="17"/>
      <c r="D87" s="17" t="str">
        <f>'[4]1 lentelė'!D84</f>
        <v>Tikslas; darnaus išteklių naudojimo skatinimas</v>
      </c>
      <c r="E87" s="17"/>
    </row>
    <row r="88" spans="2:21" ht="52" x14ac:dyDescent="0.35">
      <c r="B88" s="20" t="str">
        <f>'[4]1 lentelė'!B85</f>
        <v>2.2.1</v>
      </c>
      <c r="C88" s="20"/>
      <c r="D88" s="20" t="str">
        <f>'[4]1 lentelė'!D85</f>
        <v>Uždavinys: Plėtoti tvarią šilumos energijos, vandens tiekimo, nuotekų šalinimo ir atliekų tvarkymo sistemą</v>
      </c>
      <c r="E88" s="20"/>
    </row>
    <row r="89" spans="2:21" ht="52" x14ac:dyDescent="0.35">
      <c r="B89" s="21" t="str">
        <f>'[4]1 lentelė'!B86</f>
        <v>2.2.1.1</v>
      </c>
      <c r="C89" s="21"/>
      <c r="D89" s="21" t="str">
        <f>'[4]1 lentelė'!D86</f>
        <v>Priemonė: Geriamojo vandens tiekimo ir nuotekų tvarkymo sistemų renovavimas ir plėtra, įmonių valdymo tobulinimas</v>
      </c>
      <c r="E89" s="21"/>
    </row>
    <row r="90" spans="2:21" ht="255.75" customHeight="1" x14ac:dyDescent="0.35">
      <c r="B90" s="29" t="str">
        <f>'[4]1 lentelė'!B87</f>
        <v>2.2.1.1.1</v>
      </c>
      <c r="C90" s="29" t="str">
        <f>'[4]1 lentelė'!C87</f>
        <v>R090014-060700-2201</v>
      </c>
      <c r="D90" s="29" t="str">
        <f>'[4]1 lentelė'!D87</f>
        <v xml:space="preserve">Vandens tiekimo ir nuotekų tvarkymo infrastruktūros plėtra Ignalinos rajone </v>
      </c>
      <c r="E90" s="70" t="s">
        <v>777</v>
      </c>
    </row>
    <row r="91" spans="2:21" ht="207" x14ac:dyDescent="0.35">
      <c r="B91" s="29" t="str">
        <f>'[4]1 lentelė'!B88</f>
        <v>2.2.1.1.2</v>
      </c>
      <c r="C91" s="29" t="str">
        <f>'[4]1 lentelė'!C88</f>
        <v>R090014-070000-2202</v>
      </c>
      <c r="D91" s="29" t="str">
        <f>'[4]1 lentelė'!D88</f>
        <v xml:space="preserve">Vandens tiekimo ir nuotekų tvarkymo infrastruktūros plėtra ir rekonstravimas Zarasų rajono savivaldybėje </v>
      </c>
      <c r="E91" s="70" t="s">
        <v>778</v>
      </c>
    </row>
    <row r="92" spans="2:21" ht="217.5" customHeight="1" x14ac:dyDescent="0.35">
      <c r="B92" s="29" t="str">
        <f>'[4]1 lentelė'!B89</f>
        <v>2.2.1.1.3</v>
      </c>
      <c r="C92" s="29" t="str">
        <f>'[4]1 lentelė'!C89</f>
        <v>R090014-060000-2203</v>
      </c>
      <c r="D92" s="29" t="str">
        <f>'[4]1 lentelė'!D89</f>
        <v xml:space="preserve">Vandens tiekimo ir nuotekų tinklų rekonstravimas Visagine </v>
      </c>
      <c r="E92" s="70" t="s">
        <v>781</v>
      </c>
      <c r="U92" s="6" t="s">
        <v>760</v>
      </c>
    </row>
    <row r="93" spans="2:21" ht="255.75" customHeight="1" x14ac:dyDescent="0.35">
      <c r="B93" s="29" t="str">
        <f>'[4]1 lentelė'!B90</f>
        <v>2.2.1.1.4</v>
      </c>
      <c r="C93" s="29" t="str">
        <f>'[4]1 lentelė'!C90</f>
        <v>R090014-070600-2204</v>
      </c>
      <c r="D93" s="29" t="str">
        <f>'[4]1 lentelė'!D90</f>
        <v>Vandens tiekimo ir nuotekų tvarkymo infrastruktūros plėtra ir rekonstrukcija Anykščių r. sav. Kurklių miestelyje</v>
      </c>
      <c r="E93" s="70" t="s">
        <v>780</v>
      </c>
    </row>
    <row r="94" spans="2:21" ht="240.75" customHeight="1" x14ac:dyDescent="0.35">
      <c r="B94" s="29" t="str">
        <f>'[4]1 lentelė'!B91</f>
        <v>2.2.1.1.5</v>
      </c>
      <c r="C94" s="29" t="str">
        <f>'[4]1 lentelė'!C91</f>
        <v>R090014-070600-2205</v>
      </c>
      <c r="D94" s="29" t="str">
        <f>'[4]1 lentelė'!D91</f>
        <v xml:space="preserve"> Vandens tiekimo ir nuotekų tvarkymo infrastruktūros plėtra ir rekonstrukcija Molėtų rajone </v>
      </c>
      <c r="E94" s="70" t="s">
        <v>779</v>
      </c>
    </row>
    <row r="95" spans="2:21" ht="299" x14ac:dyDescent="0.35">
      <c r="B95" s="29" t="str">
        <f>'[4]1 lentelė'!B92</f>
        <v>2.2.1.1.6</v>
      </c>
      <c r="C95" s="29" t="str">
        <f>'[4]1 lentelė'!C92</f>
        <v>R090014-075000-2206</v>
      </c>
      <c r="D95" s="29" t="str">
        <f>'[4]1 lentelė'!D92</f>
        <v>Vandens tiekimo ir nuotekų tvarkymo infrastruktūros plėtra Utenos rajone (Jasonių k.)</v>
      </c>
      <c r="E95" s="70" t="s">
        <v>782</v>
      </c>
    </row>
    <row r="96" spans="2:21" ht="147" customHeight="1" x14ac:dyDescent="0.35">
      <c r="B96" s="29" t="str">
        <f>'[4]1 lentelė'!B93</f>
        <v>2.2.1.1.7</v>
      </c>
      <c r="C96" s="29" t="str">
        <f>'[4]1 lentelė'!C93</f>
        <v>R090014-060000-2225</v>
      </c>
      <c r="D96" s="29" t="str">
        <f>'[4]1 lentelė'!D93</f>
        <v>Vandens tiekimo ir nuotekų tvarkymo infrastruktūros rekonstrukcija ir inventorizacija Ignalinos rajone</v>
      </c>
      <c r="E96" s="70" t="s">
        <v>786</v>
      </c>
      <c r="U96" s="6" t="s">
        <v>759</v>
      </c>
    </row>
    <row r="97" spans="2:21" ht="121.5" customHeight="1" x14ac:dyDescent="0.35">
      <c r="B97" s="29" t="str">
        <f>'[4]1 lentelė'!B94</f>
        <v>2.2.1.1.8</v>
      </c>
      <c r="C97" s="29" t="str">
        <f>'[4]1 lentelė'!C94</f>
        <v>R090014-075000-2226</v>
      </c>
      <c r="D97" s="29" t="str">
        <f>'[4]1 lentelė'!D94</f>
        <v>Vandens tiekimo ir nuotekų tvarkymo infrastruktūros plėtra Utenos rajone (Jasonių k. II etapas)</v>
      </c>
      <c r="E97" s="70" t="s">
        <v>1062</v>
      </c>
      <c r="U97" s="6" t="s">
        <v>759</v>
      </c>
    </row>
    <row r="98" spans="2:21" ht="279" customHeight="1" x14ac:dyDescent="0.35">
      <c r="B98" s="29" t="str">
        <f>'[4]1 lentelė'!B95</f>
        <v>2.2.1.1.9</v>
      </c>
      <c r="C98" s="29" t="str">
        <f>'[4]1 lentelė'!C95</f>
        <v>R090014-070000-2227</v>
      </c>
      <c r="D98" s="29" t="str">
        <f>'[4]1 lentelė'!D95</f>
        <v>Vandentiekio ir nuotekų tinklų Anykščių aglomeracijoje (sodų bendrija ,,Šaltupys" ir Keblonių k.) statybos darbai.</v>
      </c>
      <c r="E98" s="70" t="s">
        <v>783</v>
      </c>
    </row>
    <row r="99" spans="2:21" ht="270" customHeight="1" x14ac:dyDescent="0.35">
      <c r="B99" s="29" t="str">
        <f>'[4]1 lentelė'!B96</f>
        <v>2.2.1.1.10</v>
      </c>
      <c r="C99" s="29" t="str">
        <f>'[4]1 lentelė'!C96</f>
        <v>R090014-070600-2228</v>
      </c>
      <c r="D99" s="29" t="str">
        <f>'[4]1 lentelė'!D96</f>
        <v>Vandens tiekimo ir nuotekų tvarkymo infrastruktūros plėtra ir rekonstravimas Zarasų rajono savivaldybėje (II etapas)</v>
      </c>
      <c r="E99" s="70" t="s">
        <v>785</v>
      </c>
    </row>
    <row r="100" spans="2:21" ht="124.5" customHeight="1" x14ac:dyDescent="0.35">
      <c r="B100" s="29" t="str">
        <f>'[4]1 lentelė'!B97</f>
        <v>2.2.1.1.11</v>
      </c>
      <c r="C100" s="29" t="str">
        <f>'[4]1 lentelė'!C97</f>
        <v>R090014-070600-2229</v>
      </c>
      <c r="D100" s="29" t="str">
        <f>'[4]1 lentelė'!D97</f>
        <v>Vandens tiekimo ir nuotekų tvarkymo infrastruktūros plėtra ir rekonstrukcija Molėtų rajone (II etapas)</v>
      </c>
      <c r="E100" s="70" t="s">
        <v>784</v>
      </c>
    </row>
    <row r="101" spans="2:21" ht="26" x14ac:dyDescent="0.35">
      <c r="B101" s="44" t="str">
        <f>'[4]1 lentelė'!B98</f>
        <v>2.2.1.2</v>
      </c>
      <c r="C101" s="44"/>
      <c r="D101" s="44" t="str">
        <f>'[4]1 lentelė'!D98</f>
        <v>Priemonė: Paviršinių nuotekų sistemų tvarkymas</v>
      </c>
      <c r="E101" s="44"/>
    </row>
    <row r="102" spans="2:21" ht="315" customHeight="1" x14ac:dyDescent="0.35">
      <c r="B102" s="29" t="str">
        <f>'[4]1 lentelė'!B99</f>
        <v>2.2.1.2.1</v>
      </c>
      <c r="C102" s="29" t="str">
        <f>'[4]1 lentelė'!C99</f>
        <v>R090007-080000-2207</v>
      </c>
      <c r="D102" s="29" t="str">
        <f>'[4]1 lentelė'!D99</f>
        <v>Paviršinių nuotekų tinklų ir jiems priklausančios infrastruktūros rekonstrukcija ir plėtra Utenos mieste</v>
      </c>
      <c r="E102" s="70" t="s">
        <v>787</v>
      </c>
    </row>
    <row r="103" spans="2:21" ht="266.25" customHeight="1" x14ac:dyDescent="0.35">
      <c r="B103" s="29" t="str">
        <f>'[4]1 lentelė'!B100</f>
        <v>2.2.1.2.2</v>
      </c>
      <c r="C103" s="29" t="str">
        <f>'[4]1 lentelė'!C100</f>
        <v>R090007-080000-2208</v>
      </c>
      <c r="D103" s="29" t="str">
        <f>'[4]1 lentelė'!D100</f>
        <v>Inžinerinių paviršinių nuotekų surinkimo ir šalinimo tinklų rekonstravimas Visagino g. atkarpoje nuo Parko iki Vilties g.</v>
      </c>
      <c r="E103" s="70" t="s">
        <v>788</v>
      </c>
    </row>
    <row r="104" spans="2:21" s="1" customFormat="1" ht="26" x14ac:dyDescent="0.35">
      <c r="B104" s="53" t="str">
        <f>'[4]1 lentelė'!B101</f>
        <v>2.2.1.3</v>
      </c>
      <c r="C104" s="53" t="e">
        <f>'[4]1 lentelė'!C101</f>
        <v>#REF!</v>
      </c>
      <c r="D104" s="53" t="str">
        <f>'[4]1 lentelė'!D101</f>
        <v>Priemonė: Komunalinių atliekų tvarkymo infrastruktūros plėtra</v>
      </c>
      <c r="E104" s="53"/>
    </row>
    <row r="105" spans="2:21" s="1" customFormat="1" ht="303" customHeight="1" x14ac:dyDescent="0.35">
      <c r="B105" s="29" t="str">
        <f>'[4]1 lentelė'!B102</f>
        <v>2.2.1.3.1</v>
      </c>
      <c r="C105" s="29" t="str">
        <f>'[4]1 lentelė'!C102</f>
        <v>R090008-050000-2209</v>
      </c>
      <c r="D105" s="29" t="str">
        <f>'[4]1 lentelė'!D102</f>
        <v>Komunalinių atliekų tvarkymo infrastruktūros plėtra Visagino savivaldybėje</v>
      </c>
      <c r="E105" s="70" t="s">
        <v>789</v>
      </c>
    </row>
    <row r="106" spans="2:21" s="1" customFormat="1" ht="87.75" customHeight="1" x14ac:dyDescent="0.35">
      <c r="B106" s="29" t="str">
        <f>'[4]1 lentelė'!B103</f>
        <v>2.2.1.3.2</v>
      </c>
      <c r="C106" s="29" t="str">
        <f>'[4]1 lentelė'!C103</f>
        <v>R090008-050000-2210</v>
      </c>
      <c r="D106" s="29" t="str">
        <f>'[4]1 lentelė'!D103</f>
        <v>Konteinerinių aikštelių įrengimas ( rekonstrukcija) Ignalinos r. savivaldybėje ir atliekų surinkimo konteinerių konteinerinėms aikštelėms įsigijimas</v>
      </c>
      <c r="E106" s="70" t="s">
        <v>791</v>
      </c>
    </row>
    <row r="107" spans="2:21" s="1" customFormat="1" ht="336" customHeight="1" x14ac:dyDescent="0.35">
      <c r="B107" s="29" t="str">
        <f>'[4]1 lentelė'!B104</f>
        <v>2.2.1.3.3</v>
      </c>
      <c r="C107" s="29" t="str">
        <f>'[4]1 lentelė'!C104</f>
        <v>R090008-050000-2211</v>
      </c>
      <c r="D107" s="29" t="str">
        <f>'[4]1 lentelė'!D104</f>
        <v>Komunalinių atliekų tvarkymo infrastruktūros plėtra Anykščių rajono savivaldybėje</v>
      </c>
      <c r="E107" s="70" t="s">
        <v>790</v>
      </c>
    </row>
    <row r="108" spans="2:21" s="1" customFormat="1" ht="184" x14ac:dyDescent="0.35">
      <c r="B108" s="29" t="str">
        <f>'[4]1 lentelė'!B105</f>
        <v>2.2.1.3.4</v>
      </c>
      <c r="C108" s="29" t="str">
        <f>'[4]1 lentelė'!C105</f>
        <v>R090008-050000-2212</v>
      </c>
      <c r="D108" s="29" t="str">
        <f>'[4]1 lentelė'!D105</f>
        <v>Molėtų rajono komunalinių atliekų tvarkymo infrastruktūros plėtra</v>
      </c>
      <c r="E108" s="70" t="s">
        <v>794</v>
      </c>
    </row>
    <row r="109" spans="2:21" s="1" customFormat="1" ht="210" customHeight="1" x14ac:dyDescent="0.35">
      <c r="B109" s="29" t="str">
        <f>'[4]1 lentelė'!B106</f>
        <v>2.2.1.3.5</v>
      </c>
      <c r="C109" s="29" t="str">
        <f>'[4]1 lentelė'!C106</f>
        <v>R090008-050000-2213</v>
      </c>
      <c r="D109" s="29" t="str">
        <f>'[4]1 lentelė'!D106</f>
        <v>Komunalinių atliekų tvarkymo infrastruktūros plėtra Zarasų rajone</v>
      </c>
      <c r="E109" s="70" t="s">
        <v>792</v>
      </c>
    </row>
    <row r="110" spans="2:21" s="1" customFormat="1" ht="195.5" x14ac:dyDescent="0.35">
      <c r="B110" s="29" t="str">
        <f>'[4]1 lentelė'!B107</f>
        <v>2.2.1.3.6</v>
      </c>
      <c r="C110" s="29" t="str">
        <f>'[4]1 lentelė'!C107</f>
        <v>R090008-050000-2214</v>
      </c>
      <c r="D110" s="29" t="str">
        <f>'[4]1 lentelė'!D107</f>
        <v>Komunalinių atliekų tvarkymo infrastruktūros plėtra Utenos rajone</v>
      </c>
      <c r="E110" s="70" t="s">
        <v>793</v>
      </c>
    </row>
    <row r="111" spans="2:21" s="1" customFormat="1" ht="80.5" x14ac:dyDescent="0.35">
      <c r="B111" s="29" t="s">
        <v>1414</v>
      </c>
      <c r="C111" s="29" t="s">
        <v>1415</v>
      </c>
      <c r="D111" s="26" t="s">
        <v>1416</v>
      </c>
      <c r="E111" s="70" t="s">
        <v>1427</v>
      </c>
    </row>
    <row r="112" spans="2:21" ht="41.25" customHeight="1" x14ac:dyDescent="0.35">
      <c r="B112" s="20" t="str">
        <f>'[4]1 lentelė'!B108</f>
        <v>2.2.2.</v>
      </c>
      <c r="C112" s="20"/>
      <c r="D112" s="20" t="str">
        <f>'[4]1 lentelė'!D108</f>
        <v>Uždavinys: Gerinti regiono kraštovaizdžio tvarkymo ir apsaugos efektyvumą</v>
      </c>
      <c r="E112" s="20"/>
    </row>
    <row r="113" spans="2:21" ht="14.5" x14ac:dyDescent="0.35">
      <c r="B113" s="44" t="str">
        <f>'[4]1 lentelė'!B109</f>
        <v>2.2.2.1</v>
      </c>
      <c r="C113" s="44"/>
      <c r="D113" s="44" t="str">
        <f>'[4]1 lentelė'!D109</f>
        <v>Priemonė: Kraštovaizdžio apsauga</v>
      </c>
      <c r="E113" s="44"/>
    </row>
    <row r="114" spans="2:21" ht="106.5" customHeight="1" x14ac:dyDescent="0.35">
      <c r="B114" s="29" t="str">
        <f>'[4]1 lentelė'!B110</f>
        <v>2.2.2.1.1</v>
      </c>
      <c r="C114" s="29" t="str">
        <f>'[4]1 lentelė'!C110</f>
        <v>R090019-380000-2215</v>
      </c>
      <c r="D114" s="29" t="str">
        <f>'[4]1 lentelė'!D110</f>
        <v>Zarasų rajono savivaldybės bendrųjų planų koregavimas</v>
      </c>
      <c r="E114" s="70" t="s">
        <v>1393</v>
      </c>
    </row>
    <row r="115" spans="2:21" ht="142.5" customHeight="1" x14ac:dyDescent="0.35">
      <c r="B115" s="29" t="str">
        <f>'[4]1 lentelė'!B111</f>
        <v>2.2.2.1.2</v>
      </c>
      <c r="C115" s="29" t="str">
        <f>'[4]1 lentelė'!C111</f>
        <v>R090019-380000-2216</v>
      </c>
      <c r="D115" s="29" t="str">
        <f>'[4]1 lentelė'!D111</f>
        <v>Bešeimininkių apleistų, kraštovaizdį darkančių statinių likvidavimas Molėtų rajono savivaldybėje</v>
      </c>
      <c r="E115" s="70" t="s">
        <v>1267</v>
      </c>
    </row>
    <row r="116" spans="2:21" ht="253" x14ac:dyDescent="0.35">
      <c r="B116" s="29" t="str">
        <f>'[4]1 lentelė'!B112</f>
        <v>2.2.2.1.3</v>
      </c>
      <c r="C116" s="29" t="str">
        <f>'[4]1 lentelė'!C112</f>
        <v>R090019-380000-2217</v>
      </c>
      <c r="D116" s="29" t="str">
        <f>'[4]1 lentelė'!D112</f>
        <v>Kraštovaizdžio formavimas ir ekologinės būklės gerinimas Zarasų rajone</v>
      </c>
      <c r="E116" s="70" t="s">
        <v>796</v>
      </c>
    </row>
    <row r="117" spans="2:21" ht="341.25" customHeight="1" x14ac:dyDescent="0.35">
      <c r="B117" s="29" t="str">
        <f>'[4]1 lentelė'!B113</f>
        <v>2.2.2.1.4</v>
      </c>
      <c r="C117" s="29" t="str">
        <f>'[4]1 lentelė'!C113</f>
        <v>R090019-380000-2218</v>
      </c>
      <c r="D117" s="29" t="str">
        <f>'[4]1 lentelė'!D113</f>
        <v>Želdynų teritorijos formavimas ir kraštovaizdžio būklės gerinimas Utenos mieste</v>
      </c>
      <c r="E117" s="70" t="s">
        <v>1268</v>
      </c>
    </row>
    <row r="118" spans="2:21" ht="184" x14ac:dyDescent="0.35">
      <c r="B118" s="29" t="str">
        <f>'[4]1 lentelė'!B114</f>
        <v>2.2.2.1.5</v>
      </c>
      <c r="C118" s="29" t="str">
        <f>'[4]1 lentelė'!C114</f>
        <v>R090019-380000-2219</v>
      </c>
      <c r="D118" s="29" t="str">
        <f>'[4]1 lentelė'!D114</f>
        <v>,,Anykščių rajono kraštovaizdžio estetinio potencialo didinimas likviduojant bešeimininkius  kraštovaizdį darkančius statinius“</v>
      </c>
      <c r="E118" s="70" t="s">
        <v>795</v>
      </c>
      <c r="U118" s="6" t="s">
        <v>760</v>
      </c>
    </row>
    <row r="119" spans="2:21" ht="193.5" customHeight="1" x14ac:dyDescent="0.35">
      <c r="B119" s="29" t="str">
        <f>'[4]1 lentelė'!B115</f>
        <v>2.2.2.1.6</v>
      </c>
      <c r="C119" s="29" t="str">
        <f>'[4]1 lentelė'!C115</f>
        <v>R090019-380000-2220</v>
      </c>
      <c r="D119" s="29" t="str">
        <f>'[4]1 lentelė'!D115</f>
        <v>Kraštovaizdžio formavimas ir ekologinės būklės gerinimas Anykščių rajono savivaldybėje</v>
      </c>
      <c r="E119" s="70" t="s">
        <v>797</v>
      </c>
    </row>
    <row r="120" spans="2:21" ht="115" x14ac:dyDescent="0.35">
      <c r="B120" s="29" t="str">
        <f>'[4]1 lentelė'!B116</f>
        <v>2.2.2.1.7</v>
      </c>
      <c r="C120" s="29" t="str">
        <f>'[4]1 lentelė'!C116</f>
        <v>R090019-380000-2221</v>
      </c>
      <c r="D120" s="29" t="str">
        <f>'[4]1 lentelė'!D116</f>
        <v>Visagino miesto kraštovaizdžio formavimas, ekologinės būklės gerinimas ir želdynų tvarkymas (kūrimas) gamtinio karkaso teritorijose</v>
      </c>
      <c r="E120" s="70" t="s">
        <v>798</v>
      </c>
      <c r="U120" s="6" t="s">
        <v>759</v>
      </c>
    </row>
    <row r="121" spans="2:21" ht="269.25" customHeight="1" x14ac:dyDescent="0.35">
      <c r="B121" s="29" t="str">
        <f>'[4]1 lentelė'!B117</f>
        <v>2.2.2.1.8</v>
      </c>
      <c r="C121" s="29" t="str">
        <f>'[4]1 lentelė'!C117</f>
        <v>R090019-380000-2222</v>
      </c>
      <c r="D121" s="29" t="str">
        <f>'[4]1 lentelė'!D117</f>
        <v>Utenos rajono kraštovaizdžio estetinio potencialo didinimas likviduojant bešeimininkius apleistus, kraštovaizdį darkančius statinius</v>
      </c>
      <c r="E121" s="306" t="s">
        <v>1383</v>
      </c>
    </row>
    <row r="122" spans="2:21" ht="282.75" customHeight="1" x14ac:dyDescent="0.35">
      <c r="B122" s="29" t="str">
        <f>'[4]1 lentelė'!B118</f>
        <v>2.2.2.1.9</v>
      </c>
      <c r="C122" s="29" t="str">
        <f>'[4]1 lentelė'!C118</f>
        <v>R090019-380000-2223</v>
      </c>
      <c r="D122" s="29" t="str">
        <f>'[4]1 lentelė'!D118</f>
        <v xml:space="preserve">Kraštovaizdžio planavimas, tvarkymas ir būklės gerinimas Molėtų rajone </v>
      </c>
      <c r="E122" s="306" t="s">
        <v>1406</v>
      </c>
    </row>
    <row r="123" spans="2:21" ht="57.5" x14ac:dyDescent="0.35">
      <c r="B123" s="29" t="str">
        <f>'[4]1 lentelė'!B119</f>
        <v>2.2.2.1.10</v>
      </c>
      <c r="C123" s="29" t="str">
        <f>'[4]1 lentelė'!C119</f>
        <v>R090019-380000-2224</v>
      </c>
      <c r="D123" s="29" t="str">
        <f>'[4]1 lentelė'!D119</f>
        <v>Kraštovaizdžio formavimas, pažeistų žemių tvarkymas Ignalinos rajone ir bendrųjų planų tikslinimas</v>
      </c>
      <c r="E123" s="70" t="s">
        <v>845</v>
      </c>
    </row>
    <row r="124" spans="2:21" ht="72" customHeight="1" x14ac:dyDescent="0.35">
      <c r="B124" s="29" t="str">
        <f>'[4]1 lentelė'!B120</f>
        <v>2.2.2.1.11</v>
      </c>
      <c r="C124" s="29" t="str">
        <f>'[4]1 lentelė'!C120</f>
        <v>R090019-380000-2225</v>
      </c>
      <c r="D124" s="29" t="str">
        <f>'[4]1 lentelė'!D120</f>
        <v>Bešeimininkių apleistų statinių likvidavimas Molėtų rajono savivaldybėje</v>
      </c>
      <c r="E124" s="70" t="s">
        <v>1411</v>
      </c>
    </row>
    <row r="125" spans="2:21" ht="199.5" customHeight="1" x14ac:dyDescent="0.35">
      <c r="B125" s="29" t="str">
        <f>'[4]1 lentelė'!B121</f>
        <v>2.2.2.1.12</v>
      </c>
      <c r="C125" s="29" t="str">
        <f>'[4]1 lentelė'!C121</f>
        <v>R090019-380000-2226</v>
      </c>
      <c r="D125" s="29" t="str">
        <f>'[4]1 lentelė'!D121</f>
        <v>Bešeimininkių apleistų pastatų likvidavimas Zarasų rajone</v>
      </c>
      <c r="E125" s="70" t="s">
        <v>1357</v>
      </c>
    </row>
    <row r="126" spans="2:21" ht="39" x14ac:dyDescent="0.35">
      <c r="B126" s="321" t="str">
        <f>'[4]1 lentelė'!B122</f>
        <v xml:space="preserve">2.3 </v>
      </c>
      <c r="C126" s="321"/>
      <c r="D126" s="321" t="str">
        <f>'[4]1 lentelė'!D122</f>
        <v>Tikslas: Verslo ir investicijų skatinimas bei pramonės potencialo skatinimas</v>
      </c>
      <c r="E126" s="321"/>
    </row>
    <row r="127" spans="2:21" ht="39" x14ac:dyDescent="0.35">
      <c r="B127" s="322" t="str">
        <f>'[4]1 lentelė'!B123</f>
        <v>2.3.1</v>
      </c>
      <c r="C127" s="322"/>
      <c r="D127" s="322" t="str">
        <f>'[4]1 lentelė'!D123</f>
        <v>Uždavinys: Sukurti infrastruktūrą ir palankią aplinką vidaus ir užsienio investuotojams</v>
      </c>
      <c r="E127" s="322"/>
    </row>
    <row r="128" spans="2:21" ht="78" x14ac:dyDescent="0.35">
      <c r="B128" s="21" t="str">
        <f>'[4]1 lentelė'!B124</f>
        <v>2.3.1.1</v>
      </c>
      <c r="C128" s="21"/>
      <c r="D128" s="21" t="str">
        <f>'[4]1 lentelė'!D124</f>
        <v>Priemonė: Sukurti ir (arba) išplėtoti pramoninių parkų infrastruktūrą ir taip sudaryti sąlygas pritraukti tiesioginių užsienio investicijų sumanios specializacijos srityse (valstybinė SMART PARK LT)</v>
      </c>
      <c r="E128" s="21"/>
    </row>
    <row r="129" spans="1:5" ht="80.5" x14ac:dyDescent="0.35">
      <c r="B129" s="29" t="str">
        <f>'[4]1 lentelė'!B125</f>
        <v>2.3.1.1.1</v>
      </c>
      <c r="C129" s="29" t="str">
        <f>'[4]1 lentelė'!C125</f>
        <v>R098830-360000-2301</v>
      </c>
      <c r="D129" s="29" t="str">
        <f>'[4]1 lentelė'!D125</f>
        <v>Investicijos į Visagine kuriamo pramoninio parko (SMART PARK) inžinerinius tinklus ir susisiekimo komunikacijas bei pramoninio parko rinkodarą</v>
      </c>
      <c r="E129" s="70" t="s">
        <v>847</v>
      </c>
    </row>
    <row r="130" spans="1:5" ht="26" x14ac:dyDescent="0.35">
      <c r="A130" s="20"/>
      <c r="B130" s="20" t="str">
        <f>'[4]1 lentelė'!B126</f>
        <v>2.3.2</v>
      </c>
      <c r="C130" s="20"/>
      <c r="D130" s="20" t="str">
        <f>'[4]1 lentelė'!D126</f>
        <v>Uždavinys: Skatinti bendruomeninį-socialinį verslą</v>
      </c>
      <c r="E130" s="20"/>
    </row>
    <row r="131" spans="1:5" ht="26" x14ac:dyDescent="0.35">
      <c r="A131" s="29"/>
      <c r="B131" s="21" t="str">
        <f>'[4]1 lentelė'!B127</f>
        <v>2.3.2.1</v>
      </c>
      <c r="C131" s="21"/>
      <c r="D131" s="21" t="str">
        <f>'[4]1 lentelė'!D127</f>
        <v>Priemonė: konkursinė, VVG strategijų įgyvendinimas</v>
      </c>
      <c r="E131" s="21"/>
    </row>
    <row r="132" spans="1:5" ht="52" x14ac:dyDescent="0.35">
      <c r="A132" s="254"/>
      <c r="B132" s="20" t="str">
        <f>'[4]1 lentelė'!B128</f>
        <v>2.3.3</v>
      </c>
      <c r="C132" s="20"/>
      <c r="D132" s="20" t="str">
        <f>'[4]1 lentelė'!D128</f>
        <v>Uždavinys:  Didinti regiono konkurencingumą skatinant tarpregioninį bendradarbiavimą ir partnerystę</v>
      </c>
      <c r="E132" s="20"/>
    </row>
    <row r="133" spans="1:5" ht="14.5" x14ac:dyDescent="0.35">
      <c r="A133" s="29"/>
      <c r="B133" s="21" t="str">
        <f>'[4]1 lentelė'!B129</f>
        <v>2.3.3.1</v>
      </c>
      <c r="C133" s="21"/>
      <c r="D133" s="21" t="str">
        <f>'[4]1 lentelė'!D129</f>
        <v>Priemonė: Skatinti užimtumą regione</v>
      </c>
      <c r="E133" s="21"/>
    </row>
    <row r="134" spans="1:5" ht="69" x14ac:dyDescent="0.35">
      <c r="B134" s="29" t="str">
        <f>'[4]1 lentelė'!B130</f>
        <v>2.3.3.1.1</v>
      </c>
      <c r="C134" s="29" t="str">
        <f>'[4]1 lentelė'!C130</f>
        <v>R09B000-510000-2302</v>
      </c>
      <c r="D134" s="29" t="str">
        <f>'[4]1 lentelė'!D130</f>
        <v>Pasaulinio medicininių produktų gamintojo plėtros projektas                         (URPT 2018-06-07 sprendimas Nr.51/7S-31)</v>
      </c>
      <c r="E134" s="70" t="s">
        <v>1405</v>
      </c>
    </row>
    <row r="135" spans="1:5" ht="26" x14ac:dyDescent="0.35">
      <c r="B135" s="15" t="str">
        <f>'[4]1 lentelė'!B131</f>
        <v>3.</v>
      </c>
      <c r="C135" s="15"/>
      <c r="D135" s="15" t="str">
        <f>'[4]1 lentelė'!D131</f>
        <v>Prioritetas: Gyvenimo kokybės gerinimas</v>
      </c>
      <c r="E135" s="15"/>
    </row>
    <row r="136" spans="1:5" ht="26" x14ac:dyDescent="0.35">
      <c r="B136" s="17" t="str">
        <f>'[4]1 lentelė'!B132</f>
        <v xml:space="preserve">3.1 </v>
      </c>
      <c r="C136" s="17"/>
      <c r="D136" s="17" t="str">
        <f>'[4]1 lentelė'!D132</f>
        <v>Tikslas: Mokymosi visą gyvenimą ir kūrybiškumo skatinimas</v>
      </c>
      <c r="E136" s="17"/>
    </row>
    <row r="137" spans="1:5" ht="39" x14ac:dyDescent="0.35">
      <c r="B137" s="20" t="str">
        <f>'[4]1 lentelė'!B133</f>
        <v>3.1.1</v>
      </c>
      <c r="C137" s="20"/>
      <c r="D137" s="20" t="str">
        <f>'[4]1 lentelė'!D133</f>
        <v>Uždavinys: Gerinti švietimo kokybę, modernizuojant švietimo infrastruktūrą</v>
      </c>
      <c r="E137" s="20"/>
    </row>
    <row r="138" spans="1:5" ht="39" x14ac:dyDescent="0.35">
      <c r="B138" s="21" t="str">
        <f>'[4]1 lentelė'!B134</f>
        <v>3.1.1.1</v>
      </c>
      <c r="C138" s="21"/>
      <c r="D138" s="21" t="str">
        <f>'[4]1 lentelė'!D134</f>
        <v>Priemonė: Ikimokyklinio ir priešmokyklinio ugdymo prieinamumo didinimas</v>
      </c>
      <c r="E138" s="21"/>
    </row>
    <row r="139" spans="1:5" ht="149.5" x14ac:dyDescent="0.35">
      <c r="B139" s="29" t="str">
        <f>'[4]1 lentelė'!B136</f>
        <v>3.1.1.1.2</v>
      </c>
      <c r="C139" s="29" t="str">
        <f>'[4]1 lentelė'!C136</f>
        <v>R097705-230000-3102</v>
      </c>
      <c r="D139" s="29" t="str">
        <f>'[4]1 lentelė'!D136</f>
        <v>Utenos vaikų lopšelio darželio „Šaltinėlis“ vidaus patalpų modernizavimas</v>
      </c>
      <c r="E139" s="70" t="s">
        <v>799</v>
      </c>
    </row>
    <row r="140" spans="1:5" ht="127.5" customHeight="1" x14ac:dyDescent="0.35">
      <c r="B140" s="29" t="str">
        <f>'[4]1 lentelė'!B137</f>
        <v>3.1.1.1.3</v>
      </c>
      <c r="C140" s="29" t="str">
        <f>'[4]1 lentelė'!C137</f>
        <v>R097705-230000-3103</v>
      </c>
      <c r="D140" s="29" t="str">
        <f>'[4]1 lentelė'!D137</f>
        <v>Utenos vaikų lopšelio – darželio ,,Pasaka" vidaus patalpų modernizavimas</v>
      </c>
      <c r="E140" s="70" t="s">
        <v>1269</v>
      </c>
    </row>
    <row r="141" spans="1:5" ht="26" x14ac:dyDescent="0.35">
      <c r="B141" s="21" t="str">
        <f>'[4]1 lentelė'!B138</f>
        <v>3.1.1.2</v>
      </c>
      <c r="C141" s="21"/>
      <c r="D141" s="21" t="str">
        <f>'[4]1 lentelė'!D138</f>
        <v>Priemonė:  Mokyklų tinklo efektyvumo didinimas</v>
      </c>
      <c r="E141" s="21"/>
    </row>
    <row r="142" spans="1:5" ht="126.5" x14ac:dyDescent="0.35">
      <c r="B142" s="29" t="str">
        <f>'[4]1 lentelė'!B139</f>
        <v>3.1.1.2.1</v>
      </c>
      <c r="C142" s="29" t="str">
        <f>'[4]1 lentelė'!C139</f>
        <v>R097724-220000-3103</v>
      </c>
      <c r="D142" s="29" t="str">
        <f>'[4]1 lentelė'!D139</f>
        <v xml:space="preserve">Anykščių miesto A.Vienuolio progimnazijos modernizavimas (vidaus erdvių remontas ir aprūpinimas įranga) </v>
      </c>
      <c r="E142" s="70" t="s">
        <v>801</v>
      </c>
    </row>
    <row r="143" spans="1:5" ht="217.5" customHeight="1" x14ac:dyDescent="0.35">
      <c r="B143" s="29" t="str">
        <f>'[4]1 lentelė'!B140</f>
        <v>3.1.1.2.2</v>
      </c>
      <c r="C143" s="29" t="str">
        <f>'[4]1 lentelė'!C140</f>
        <v>R097724-220000-3104</v>
      </c>
      <c r="D143" s="29" t="str">
        <f>'[4]1 lentelė'!D140</f>
        <v xml:space="preserve">„Kūrybiškumą skatinančių edukacinių erdvių kūrimas Molėtų gimnazijos vidaus patalpose“ </v>
      </c>
      <c r="E143" s="70" t="s">
        <v>800</v>
      </c>
    </row>
    <row r="144" spans="1:5" ht="134.25" customHeight="1" x14ac:dyDescent="0.35">
      <c r="B144" s="29" t="str">
        <f>'[4]1 lentelė'!B141</f>
        <v>3.1.1.2.3</v>
      </c>
      <c r="C144" s="29" t="str">
        <f>'[4]1 lentelė'!C141</f>
        <v>R097724-220000-3105</v>
      </c>
      <c r="D144" s="29" t="str">
        <f>'[4]1 lentelė'!D141</f>
        <v xml:space="preserve">„Edukacinių erdvių kūrimas Ignalinos Česlovo Kudabos progimnazijoje“ </v>
      </c>
      <c r="E144" s="70" t="s">
        <v>802</v>
      </c>
    </row>
    <row r="145" spans="2:21" ht="26" x14ac:dyDescent="0.35">
      <c r="B145" s="322" t="str">
        <f>'[4]1 lentelė'!B142</f>
        <v>3.1.2</v>
      </c>
      <c r="C145" s="322" t="e">
        <f>'[4]1 lentelė'!C142</f>
        <v>#REF!</v>
      </c>
      <c r="D145" s="322" t="str">
        <f>'[4]1 lentelė'!D142</f>
        <v>Uždavinys: Plėtoti neformalaus ugdymosi galimybes</v>
      </c>
      <c r="E145" s="322"/>
    </row>
    <row r="146" spans="2:21" ht="26" x14ac:dyDescent="0.35">
      <c r="B146" s="21" t="str">
        <f>'[4]1 lentelė'!B143</f>
        <v>3.1.2.1</v>
      </c>
      <c r="C146" s="21" t="e">
        <f>'[4]1 lentelė'!C143</f>
        <v>#REF!</v>
      </c>
      <c r="D146" s="21" t="str">
        <f>'[4]1 lentelė'!D143</f>
        <v>Priemonė: Neformaliojo švietimo infrastruktūros tobulinimas</v>
      </c>
      <c r="E146" s="21"/>
    </row>
    <row r="147" spans="2:21" ht="92" x14ac:dyDescent="0.35">
      <c r="B147" s="29" t="str">
        <f>'[4]1 lentelė'!B144</f>
        <v>3.1.2.1.1</v>
      </c>
      <c r="C147" s="29" t="str">
        <f>'[4]1 lentelė'!C144</f>
        <v>R097725-240000-3106</v>
      </c>
      <c r="D147" s="29" t="str">
        <f>'[4]1 lentelė'!D144</f>
        <v xml:space="preserve">Vaikų ir jaunimo neformalaus ugdymosi galimybių plėtra Anykščių kūno kultūros ir sporto centrui priklausančiuose A. Vienuolio progimnazijos patalpose </v>
      </c>
      <c r="E147" s="70" t="s">
        <v>804</v>
      </c>
    </row>
    <row r="148" spans="2:21" ht="149.25" customHeight="1" x14ac:dyDescent="0.35">
      <c r="B148" s="29" t="str">
        <f>'[4]1 lentelė'!B145</f>
        <v xml:space="preserve">3.1.2.1.2 </v>
      </c>
      <c r="C148" s="29" t="str">
        <f>'[4]1 lentelė'!C145</f>
        <v>R097725-243200-3107</v>
      </c>
      <c r="D148" s="29" t="str">
        <f>'[4]1 lentelė'!D145</f>
        <v>Zarasų sporto centro erdvių atnaujinimas</v>
      </c>
      <c r="E148" s="70" t="s">
        <v>803</v>
      </c>
    </row>
    <row r="149" spans="2:21" ht="26" x14ac:dyDescent="0.35">
      <c r="B149" s="17" t="str">
        <f>'[4]1 lentelė'!B146</f>
        <v xml:space="preserve">3.2 </v>
      </c>
      <c r="C149" s="17"/>
      <c r="D149" s="17" t="str">
        <f>'[4]1 lentelė'!D146</f>
        <v>Tikslas: Viešųjų paslaugų prieinamumo didinimas</v>
      </c>
      <c r="E149" s="17"/>
    </row>
    <row r="150" spans="2:21" ht="26" x14ac:dyDescent="0.35">
      <c r="B150" s="20" t="str">
        <f>'[4]1 lentelė'!B147</f>
        <v>3.2.1</v>
      </c>
      <c r="C150" s="20"/>
      <c r="D150" s="20" t="str">
        <f>'[4]1 lentelė'!D147</f>
        <v>Uždavinys: Užtikrinti kokybišką ir prieinamą sveikatos priežiūrą</v>
      </c>
      <c r="E150" s="20"/>
    </row>
    <row r="151" spans="2:21" ht="39" x14ac:dyDescent="0.35">
      <c r="B151" s="21" t="str">
        <f>'[4]1 lentelė'!B148</f>
        <v>3.2.1.1</v>
      </c>
      <c r="C151" s="21"/>
      <c r="D151" s="21" t="str">
        <f>'[4]1 lentelė'!D148</f>
        <v>Priemonė: Pirminės asmens ir visuomenės sveikatos priežiūros veiklos efektyvumo didinimas</v>
      </c>
      <c r="E151" s="21"/>
    </row>
    <row r="152" spans="2:21" ht="276" x14ac:dyDescent="0.35">
      <c r="B152" s="29" t="str">
        <f>'[4]1 lentelė'!B149</f>
        <v>3.2.1.1.1</v>
      </c>
      <c r="C152" s="29" t="str">
        <f>'[4]1 lentelė'!C149</f>
        <v>R096609-270000-3236</v>
      </c>
      <c r="D152" s="29" t="str">
        <f>'[4]1 lentelė'!D149</f>
        <v>Anykščių rajono savivaldybės gyventojų sveikatos stiprinimas gerinant pirminės sveikatos priežiūros paslaugų prieinamumą ir kokybę</v>
      </c>
      <c r="E152" s="70" t="s">
        <v>807</v>
      </c>
    </row>
    <row r="153" spans="2:21" ht="138" x14ac:dyDescent="0.35">
      <c r="B153" s="29" t="str">
        <f>'[4]1 lentelė'!B150</f>
        <v>3.2.1.1.2</v>
      </c>
      <c r="C153" s="29" t="str">
        <f>'[4]1 lentelė'!C150</f>
        <v>R096609-270000-3237</v>
      </c>
      <c r="D153" s="29" t="str">
        <f>'[4]1 lentelė'!D150</f>
        <v>Pirminės sveikatos paslaugų gerinimas VšĮ Ignalinos rajono poliklinikoje</v>
      </c>
      <c r="E153" s="70" t="s">
        <v>809</v>
      </c>
      <c r="U153" s="6" t="s">
        <v>759</v>
      </c>
    </row>
    <row r="154" spans="2:21" ht="185.25" customHeight="1" x14ac:dyDescent="0.35">
      <c r="B154" s="29" t="str">
        <f>'[4]1 lentelė'!B151</f>
        <v>3.2.1.1.3</v>
      </c>
      <c r="C154" s="29" t="str">
        <f>'[4]1 lentelė'!C151</f>
        <v>R096609-270000-3238</v>
      </c>
      <c r="D154" s="29" t="str">
        <f>'[4]1 lentelė'!D151</f>
        <v>UAB „Ignalinos sveikatos centras“ pirminės asmens sveikatos priežiūros paslaugų teikimo efektyvumo didinimas</v>
      </c>
      <c r="E154" s="70" t="s">
        <v>805</v>
      </c>
    </row>
    <row r="155" spans="2:21" ht="195.5" x14ac:dyDescent="0.35">
      <c r="B155" s="29" t="str">
        <f>'[4]1 lentelė'!B152</f>
        <v>3.2.1.1.4</v>
      </c>
      <c r="C155" s="29" t="str">
        <f>'[4]1 lentelė'!C152</f>
        <v>R096609-270000-3239</v>
      </c>
      <c r="D155" s="29" t="str">
        <f>'[4]1 lentelė'!D152</f>
        <v>Molėtų r. pirminės sveikatos priežiūros centro veiklos efektyvumo didinimas</v>
      </c>
      <c r="E155" s="70" t="s">
        <v>808</v>
      </c>
    </row>
    <row r="156" spans="2:21" ht="207" customHeight="1" x14ac:dyDescent="0.35">
      <c r="B156" s="29" t="str">
        <f>'[4]1 lentelė'!B153</f>
        <v>3.2.1.1.5</v>
      </c>
      <c r="C156" s="29" t="str">
        <f>'[4]1 lentelė'!C153</f>
        <v>R096609-270000-3240</v>
      </c>
      <c r="D156" s="29" t="str">
        <f>'[4]1 lentelė'!D153</f>
        <v>Pirminės asmens sveikatos priežiūros veiklos efektyvumo didinimas Utenos rajone</v>
      </c>
      <c r="E156" s="70" t="s">
        <v>812</v>
      </c>
    </row>
    <row r="157" spans="2:21" ht="149.5" x14ac:dyDescent="0.35">
      <c r="B157" s="29" t="str">
        <f>'[4]1 lentelė'!B154</f>
        <v>3.2.1.1.6</v>
      </c>
      <c r="C157" s="29" t="str">
        <f>'[4]1 lentelė'!C154</f>
        <v>R096609-270000-3241</v>
      </c>
      <c r="D157" s="29" t="str">
        <f>'[4]1 lentelė'!D154</f>
        <v>UAB "Dilina" teikiamų paslaugų efektyvumo didinimas</v>
      </c>
      <c r="E157" s="70" t="s">
        <v>810</v>
      </c>
    </row>
    <row r="158" spans="2:21" ht="333.5" x14ac:dyDescent="0.35">
      <c r="B158" s="29" t="str">
        <f>'[4]1 lentelė'!B155</f>
        <v>3.2.1.1.7</v>
      </c>
      <c r="C158" s="29" t="str">
        <f>'[4]1 lentelė'!C155</f>
        <v>R096609-270000-3242</v>
      </c>
      <c r="D158" s="29" t="str">
        <f>'[4]1 lentelė'!D155</f>
        <v>Pirminės asmens sveikatos priežiūros paslaugų kokybės ir prieinamumo gerinimas Zarasų rajono savivaldybėje</v>
      </c>
      <c r="E158" s="70" t="s">
        <v>806</v>
      </c>
    </row>
    <row r="159" spans="2:21" ht="194.25" customHeight="1" x14ac:dyDescent="0.35">
      <c r="B159" s="29" t="str">
        <f>'[4]1 lentelė'!B156</f>
        <v>3.2.1.1.8</v>
      </c>
      <c r="C159" s="29" t="str">
        <f>'[4]1 lentelė'!C156</f>
        <v>R096609-270000-3243</v>
      </c>
      <c r="D159" s="29" t="str">
        <f>'[4]1 lentelė'!D156</f>
        <v>Pirminės asmens sveikatos priežiūros veiklos efektyvumo didinimas VšĮ Visagino  pirminės sveikatos priežiūros centre</v>
      </c>
      <c r="E159" s="70" t="s">
        <v>811</v>
      </c>
    </row>
    <row r="160" spans="2:21" ht="119.25" customHeight="1" x14ac:dyDescent="0.35">
      <c r="B160" s="29" t="str">
        <f>'[4]1 lentelė'!B157</f>
        <v>3.2.1.1.9</v>
      </c>
      <c r="C160" s="29" t="str">
        <f>'[4]1 lentelė'!C157</f>
        <v>R096609-270000-3244</v>
      </c>
      <c r="D160" s="29" t="str">
        <f>'[4]1 lentelė'!D157</f>
        <v>Asmens sveikatos priežiūros  kokybės gerinimas Utenos rajono gyventojams</v>
      </c>
      <c r="E160" s="70" t="s">
        <v>1382</v>
      </c>
    </row>
    <row r="161" spans="2:5" ht="65" x14ac:dyDescent="0.35">
      <c r="B161" s="21" t="str">
        <f>'[4]1 lentelė'!B158</f>
        <v>3.2.1.2</v>
      </c>
      <c r="C161" s="21"/>
      <c r="D161" s="21" t="str">
        <f>'[4]1 lentelė'!D158</f>
        <v>Priemonė: Priemonių, gerinančių ambulatorinių sveikatos priežiūros paslaugų prieinamumą tuberkulioze sergantiems asmenims, įgyvendinimas</v>
      </c>
      <c r="E161" s="21"/>
    </row>
    <row r="162" spans="2:5" ht="85.5" customHeight="1" x14ac:dyDescent="0.35">
      <c r="B162" s="29" t="str">
        <f>'[4]1 lentelė'!B159</f>
        <v>3.2.1.2.1</v>
      </c>
      <c r="C162" s="29" t="str">
        <f>'[4]1 lentelė'!C159</f>
        <v>R096615-470000-3201</v>
      </c>
      <c r="D162" s="29" t="str">
        <f>'[4]1 lentelė'!D159</f>
        <v>Tuberkuliozės gydymo skatinimas Anykščių rajono
savivaldybėje</v>
      </c>
      <c r="E162" s="70" t="s">
        <v>813</v>
      </c>
    </row>
    <row r="163" spans="2:5" ht="159.75" customHeight="1" x14ac:dyDescent="0.35">
      <c r="B163" s="29" t="str">
        <f>'[4]1 lentelė'!B160</f>
        <v>3.2.1.2.2</v>
      </c>
      <c r="C163" s="29" t="str">
        <f>'[4]1 lentelė'!C160</f>
        <v>R096615-470000-3202</v>
      </c>
      <c r="D163" s="29" t="str">
        <f>'[4]1 lentelė'!D160</f>
        <v>Sergamumo ir mirtingumo mažinimas nuo tuberkuliozės Ignalinos rajone</v>
      </c>
      <c r="E163" s="70" t="s">
        <v>814</v>
      </c>
    </row>
    <row r="164" spans="2:5" ht="302.25" customHeight="1" x14ac:dyDescent="0.35">
      <c r="B164" s="29" t="str">
        <f>'[4]1 lentelė'!B161</f>
        <v>3.2.1.2.3</v>
      </c>
      <c r="C164" s="29" t="str">
        <f>'[4]1 lentelė'!C161</f>
        <v>R096615-470000-3203</v>
      </c>
      <c r="D164" s="29" t="str">
        <f>'[4]1 lentelė'!D161</f>
        <v>Paslaugų prieinamumo priemonių tuberkulioze sergantiems asmenims įgyvendinimas  Molėtų rajone</v>
      </c>
      <c r="E164" s="70" t="s">
        <v>815</v>
      </c>
    </row>
    <row r="165" spans="2:5" ht="264" customHeight="1" x14ac:dyDescent="0.35">
      <c r="B165" s="29" t="str">
        <f>'[4]1 lentelė'!B162</f>
        <v>3.2.1.2.4</v>
      </c>
      <c r="C165" s="29" t="str">
        <f>'[4]1 lentelė'!C162</f>
        <v>R096615-470000-3204</v>
      </c>
      <c r="D165" s="29" t="str">
        <f>'[4]1 lentelė'!D162</f>
        <v>Priemonių, gerinančių ambulatorinių sveikatos priežiūros paslaugų prieinamumą tuberkulioze sergantiems asmenims, įgyvendinimas Utenos rajone</v>
      </c>
      <c r="E165" s="70" t="s">
        <v>816</v>
      </c>
    </row>
    <row r="166" spans="2:5" ht="252.75" customHeight="1" x14ac:dyDescent="0.35">
      <c r="B166" s="29" t="str">
        <f>'[4]1 lentelė'!B163</f>
        <v>3.2.1.2.5</v>
      </c>
      <c r="C166" s="29" t="str">
        <f>'[4]1 lentelė'!C163</f>
        <v>R096615-470000-3205</v>
      </c>
      <c r="D166" s="29" t="str">
        <f>'[4]1 lentelė'!D163</f>
        <v>Sergamumo ir mirtingumo mažinimas nuo tuberkuliozės Visagino savivaldybėje</v>
      </c>
      <c r="E166" s="70" t="s">
        <v>818</v>
      </c>
    </row>
    <row r="167" spans="2:5" ht="103.5" x14ac:dyDescent="0.35">
      <c r="B167" s="29" t="str">
        <f>'[4]1 lentelė'!B164</f>
        <v>3.2.1.2.6</v>
      </c>
      <c r="C167" s="29" t="str">
        <f>'[4]1 lentelė'!C164</f>
        <v>R096615-470000-3206</v>
      </c>
      <c r="D167" s="29" t="str">
        <f>'[4]1 lentelė'!D164</f>
        <v>Priemonių, gerinančių ambulatorinių sveikatos priežiūros paslaugų prieinamumą tuberkulioze sergantiems asmenims, įgyvendinimas Zarasų rajono savivaldybėje</v>
      </c>
      <c r="E167" s="70" t="s">
        <v>817</v>
      </c>
    </row>
    <row r="168" spans="2:5" ht="39" x14ac:dyDescent="0.35">
      <c r="B168" s="20" t="str">
        <f>'[4]1 lentelė'!B165</f>
        <v>3.2.2</v>
      </c>
      <c r="C168" s="20"/>
      <c r="D168" s="20" t="str">
        <f>'[4]1 lentelė'!D165</f>
        <v>Uždavinys: Skatinti sveiką gyvenseną ir visuomenės sveikatos raštingumą</v>
      </c>
      <c r="E168" s="20"/>
    </row>
    <row r="169" spans="2:5" ht="26" x14ac:dyDescent="0.35">
      <c r="B169" s="21" t="str">
        <f>'[4]1 lentelė'!B166</f>
        <v>3.2.2.1</v>
      </c>
      <c r="C169" s="21"/>
      <c r="D169" s="21" t="str">
        <f>'[4]1 lentelė'!D166</f>
        <v xml:space="preserve">Priemonė: Sveikos gyvensenos skatinimas regioniniu lygiu </v>
      </c>
      <c r="E169" s="21"/>
    </row>
    <row r="170" spans="2:5" ht="161" x14ac:dyDescent="0.35">
      <c r="B170" s="29" t="str">
        <f>'[4]1 lentelė'!B167</f>
        <v>3.2.2.1.1.</v>
      </c>
      <c r="C170" s="29" t="str">
        <f>'[4]1 lentelė'!C167</f>
        <v>R096630-470000-3207</v>
      </c>
      <c r="D170" s="29" t="str">
        <f>'[4]1 lentelė'!D167</f>
        <v>Sveikos gyvensenos skatinimas Anykščių rajono savivaldybėje</v>
      </c>
      <c r="E170" s="70" t="s">
        <v>823</v>
      </c>
    </row>
    <row r="171" spans="2:5" ht="270.75" customHeight="1" x14ac:dyDescent="0.35">
      <c r="B171" s="29" t="str">
        <f>'[4]1 lentelė'!B168</f>
        <v>3.2.2.1.2.</v>
      </c>
      <c r="C171" s="29" t="str">
        <f>'[4]1 lentelė'!C168</f>
        <v>R096630-470000-3208</v>
      </c>
      <c r="D171" s="29" t="str">
        <f>'[4]1 lentelė'!D168</f>
        <v>Sveikos gyvensenos skatinimas Molėtų rajono savivaldybėje</v>
      </c>
      <c r="E171" s="70" t="s">
        <v>820</v>
      </c>
    </row>
    <row r="172" spans="2:5" ht="267.75" customHeight="1" x14ac:dyDescent="0.35">
      <c r="B172" s="29" t="str">
        <f>'[4]1 lentelė'!B169</f>
        <v>3.2.2.1.3.</v>
      </c>
      <c r="C172" s="29" t="str">
        <f>'[4]1 lentelė'!C169</f>
        <v>R096630-470000-3209</v>
      </c>
      <c r="D172" s="29" t="str">
        <f>'[4]1 lentelė'!D169</f>
        <v>Sveikos gyvensenos skatinimas Utenos rajone</v>
      </c>
      <c r="E172" s="70" t="s">
        <v>824</v>
      </c>
    </row>
    <row r="173" spans="2:5" ht="287.5" x14ac:dyDescent="0.35">
      <c r="B173" s="29" t="str">
        <f>'[4]1 lentelė'!B170</f>
        <v>3.2.2.1.4.</v>
      </c>
      <c r="C173" s="29" t="str">
        <f>'[4]1 lentelė'!C170</f>
        <v>R096630-470000-3210</v>
      </c>
      <c r="D173" s="29" t="str">
        <f>'[4]1 lentelė'!D170</f>
        <v>Sveikos gyvensenos skatinimas Zarasų rajono savivaldybėje</v>
      </c>
      <c r="E173" s="70" t="s">
        <v>821</v>
      </c>
    </row>
    <row r="174" spans="2:5" ht="183.75" customHeight="1" x14ac:dyDescent="0.35">
      <c r="B174" s="29" t="str">
        <f>'[4]1 lentelė'!B171</f>
        <v>3.2.2.1.5.</v>
      </c>
      <c r="C174" s="29" t="str">
        <f>'[4]1 lentelė'!C171</f>
        <v>R096630-470000-32011</v>
      </c>
      <c r="D174" s="29" t="str">
        <f>'[4]1 lentelė'!D171</f>
        <v>Sveikos gyvensenos skatinimas Ignalinos rajone</v>
      </c>
      <c r="E174" s="70" t="s">
        <v>822</v>
      </c>
    </row>
    <row r="175" spans="2:5" ht="169.5" customHeight="1" x14ac:dyDescent="0.35">
      <c r="B175" s="29" t="str">
        <f>'[4]1 lentelė'!B172</f>
        <v>3.2.2.1.6.</v>
      </c>
      <c r="C175" s="29" t="str">
        <f>'[4]1 lentelė'!C172</f>
        <v>R096630-470000-3212</v>
      </c>
      <c r="D175" s="29" t="str">
        <f>'[4]1 lentelė'!D172</f>
        <v>Vaikų  sveikos  gyvensenos  skatinimas Visagino savivaldybėje</v>
      </c>
      <c r="E175" s="70" t="s">
        <v>819</v>
      </c>
    </row>
    <row r="176" spans="2:5" ht="69" x14ac:dyDescent="0.35">
      <c r="B176" s="29" t="str">
        <f>'[4]1 lentelė'!B173</f>
        <v>3.2.2.1.7.</v>
      </c>
      <c r="C176" s="29" t="str">
        <f>'[4]1 lentelė'!C173</f>
        <v>R096630-470000-3236</v>
      </c>
      <c r="D176" s="29" t="str">
        <f>'[4]1 lentelė'!D173</f>
        <v>Sveikos gyvensenos skatinimas Ignalinos rajone. II etapas</v>
      </c>
      <c r="E176" s="70" t="s">
        <v>846</v>
      </c>
    </row>
    <row r="177" spans="2:21" ht="52" x14ac:dyDescent="0.35">
      <c r="B177" s="20" t="str">
        <f>'[4]1 lentelė'!B174</f>
        <v>3.2.3</v>
      </c>
      <c r="C177" s="20" t="e">
        <f>'[4]1 lentelė'!C174</f>
        <v>#REF!</v>
      </c>
      <c r="D177" s="20" t="str">
        <f>'[4]1 lentelė'!D174</f>
        <v>Uždavinys: Plėtoti socialinių paslaugų infrastruktūrą ir socialinio būsto fondą bei didinti jų prieinamumą</v>
      </c>
      <c r="E177" s="20"/>
    </row>
    <row r="178" spans="2:21" ht="26" x14ac:dyDescent="0.35">
      <c r="B178" s="21" t="str">
        <f>'[4]1 lentelė'!B175</f>
        <v>3.2.3.1</v>
      </c>
      <c r="C178" s="21"/>
      <c r="D178" s="21" t="str">
        <f>'[4]1 lentelė'!D175</f>
        <v>Priemonė: Socialinių paslaugų infrastruktūros plėtra</v>
      </c>
      <c r="E178" s="21"/>
    </row>
    <row r="179" spans="2:21" ht="161" x14ac:dyDescent="0.35">
      <c r="B179" s="29" t="str">
        <f>'[4]1 lentelė'!B176</f>
        <v>3.2.3.1.1</v>
      </c>
      <c r="C179" s="29" t="str">
        <f>'[4]1 lentelė'!C176</f>
        <v>R094407-270000-3213</v>
      </c>
      <c r="D179" s="29" t="str">
        <f>'[4]1 lentelė'!D176</f>
        <v>Anykščių rajono Svėdasų senelių globos namų modernizavimas</v>
      </c>
      <c r="E179" s="70" t="s">
        <v>827</v>
      </c>
    </row>
    <row r="180" spans="2:21" ht="159.75" customHeight="1" x14ac:dyDescent="0.35">
      <c r="B180" s="29" t="str">
        <f>'[4]1 lentelė'!B177</f>
        <v>3.2.3.1.2</v>
      </c>
      <c r="C180" s="29" t="str">
        <f>'[4]1 lentelė'!C177</f>
        <v>R094407-270000-3214</v>
      </c>
      <c r="D180" s="29" t="str">
        <f>'[4]1 lentelė'!D177</f>
        <v>Utenos rajono savivaldybės Leliūnų socialinės globos namų modernizavimas</v>
      </c>
      <c r="E180" s="70" t="s">
        <v>826</v>
      </c>
    </row>
    <row r="181" spans="2:21" ht="150.75" customHeight="1" x14ac:dyDescent="0.35">
      <c r="B181" s="29" t="str">
        <f>'[4]1 lentelė'!B178</f>
        <v>3.2.3.1.3</v>
      </c>
      <c r="C181" s="29" t="str">
        <f>'[4]1 lentelė'!C178</f>
        <v>R094407-270000-3215</v>
      </c>
      <c r="D181" s="29" t="str">
        <f>'[4]1 lentelė'!D178</f>
        <v>Zarasų rajono socialinių paslaugų centro nakvynės namų modernizavimas ir plėtra</v>
      </c>
      <c r="E181" s="70" t="s">
        <v>825</v>
      </c>
      <c r="U181" s="6" t="s">
        <v>760</v>
      </c>
    </row>
    <row r="182" spans="2:21" ht="149.5" x14ac:dyDescent="0.35">
      <c r="B182" s="29" t="str">
        <f>'[4]1 lentelė'!B179</f>
        <v>3.2.3.1.4</v>
      </c>
      <c r="C182" s="29" t="str">
        <f>'[4]1 lentelė'!C179</f>
        <v>R094407-270000-3216</v>
      </c>
      <c r="D182" s="29" t="str">
        <f>'[4]1 lentelė'!D179</f>
        <v>Apleisto (nenaudojamo) buvusio visuomeninio pastato konversija ir pritaikymas savarankiško gyvenimo namų Visagine įkūrimas</v>
      </c>
      <c r="E182" s="70" t="s">
        <v>828</v>
      </c>
    </row>
    <row r="183" spans="2:21" ht="26" x14ac:dyDescent="0.35">
      <c r="B183" s="21" t="str">
        <f>'[4]1 lentelė'!B180</f>
        <v>3.2.3.2</v>
      </c>
      <c r="C183" s="21"/>
      <c r="D183" s="21" t="str">
        <f>'[4]1 lentelė'!D180</f>
        <v>Priemonė: Socialinio būsto fondo plėtra</v>
      </c>
      <c r="E183" s="21"/>
    </row>
    <row r="184" spans="2:21" ht="103.5" x14ac:dyDescent="0.35">
      <c r="B184" s="29" t="str">
        <f>'[4]1 lentelė'!B181</f>
        <v>3.2.3.2.1</v>
      </c>
      <c r="C184" s="29" t="str">
        <f>'[4]1 lentelė'!C181</f>
        <v>R094408-252600-3217</v>
      </c>
      <c r="D184" s="29" t="str">
        <f>'[4]1 lentelė'!D181</f>
        <v>Socialinio būsto fondo plėtra Ignalinos rajono savivaldybėje</v>
      </c>
      <c r="E184" s="70" t="s">
        <v>832</v>
      </c>
    </row>
    <row r="185" spans="2:21" ht="110.25" customHeight="1" x14ac:dyDescent="0.35">
      <c r="B185" s="29" t="str">
        <f>'[4]1 lentelė'!B182</f>
        <v>3.2.3.2.2</v>
      </c>
      <c r="C185" s="29" t="str">
        <f>'[4]1 lentelė'!C182</f>
        <v>R094408-250000-3218</v>
      </c>
      <c r="D185" s="29" t="str">
        <f>'[4]1 lentelė'!D182</f>
        <v>Bendrabučio tipo pastato, esančio Visagine,  Kosmoso 28, patalpų pritaikymas socialinio būsto įrengimui</v>
      </c>
      <c r="E185" s="70" t="s">
        <v>831</v>
      </c>
    </row>
    <row r="186" spans="2:21" ht="138" x14ac:dyDescent="0.35">
      <c r="B186" s="29" t="str">
        <f>'[4]1 lentelė'!B183</f>
        <v>3.2.3.2.3</v>
      </c>
      <c r="C186" s="29" t="str">
        <f>'[4]1 lentelė'!C183</f>
        <v>R094408-250000-3219</v>
      </c>
      <c r="D186" s="29" t="str">
        <f>'[4]1 lentelė'!D183</f>
        <v>Socialinio būsto fondo plėtra Anykščių rajono savivaldybėje</v>
      </c>
      <c r="E186" s="70" t="s">
        <v>830</v>
      </c>
    </row>
    <row r="187" spans="2:21" ht="69" x14ac:dyDescent="0.35">
      <c r="B187" s="29" t="str">
        <f>'[4]1 lentelė'!B184</f>
        <v>3.2.3.2.4</v>
      </c>
      <c r="C187" s="29" t="str">
        <f>'[4]1 lentelė'!C184</f>
        <v>R094408-262500-3220</v>
      </c>
      <c r="D187" s="29" t="str">
        <f>'[4]1 lentelė'!D184</f>
        <v>Socialinio būsto fondo plėtra Molėtų rajono savivaldybėje</v>
      </c>
      <c r="E187" s="70" t="s">
        <v>1412</v>
      </c>
    </row>
    <row r="188" spans="2:21" ht="123" customHeight="1" x14ac:dyDescent="0.35">
      <c r="B188" s="29" t="str">
        <f>'[4]1 lentelė'!B185</f>
        <v>3.2.3.2.5</v>
      </c>
      <c r="C188" s="29" t="str">
        <f>'[4]1 lentelė'!C185</f>
        <v>R094408-260000-3221</v>
      </c>
      <c r="D188" s="29" t="str">
        <f>'[4]1 lentelė'!D185</f>
        <v>Socialinio būsto fondo plėtra Zarasų rajono savivaldybėje</v>
      </c>
      <c r="E188" s="70" t="s">
        <v>1413</v>
      </c>
    </row>
    <row r="189" spans="2:21" ht="103.5" x14ac:dyDescent="0.35">
      <c r="B189" s="29" t="str">
        <f>'[4]1 lentelė'!B186</f>
        <v>3.2.3.2.6</v>
      </c>
      <c r="C189" s="29" t="str">
        <f>'[4]1 lentelė'!C186</f>
        <v>R094408-260000-3222</v>
      </c>
      <c r="D189" s="29" t="str">
        <f>'[4]1 lentelė'!D186</f>
        <v>Socialinio būsto fondo plėtra Utenos rajono savivaldybėje</v>
      </c>
      <c r="E189" s="70" t="s">
        <v>829</v>
      </c>
    </row>
    <row r="190" spans="2:21" ht="26" x14ac:dyDescent="0.35">
      <c r="B190" s="20" t="str">
        <f>'[4]1 lentelė'!B187</f>
        <v>3.2.4</v>
      </c>
      <c r="C190" s="20"/>
      <c r="D190" s="20" t="str">
        <f>'[4]1 lentelė'!D187</f>
        <v>Uždavinys: Plėtoti kultūros paslaugas ir infrastruktūrą</v>
      </c>
      <c r="E190" s="20"/>
    </row>
    <row r="191" spans="2:21" ht="26" x14ac:dyDescent="0.35">
      <c r="B191" s="21" t="str">
        <f>'[4]1 lentelė'!B188</f>
        <v>3.2.4.1</v>
      </c>
      <c r="C191" s="21"/>
      <c r="D191" s="21" t="str">
        <f>'[4]1 lentelė'!D188</f>
        <v>Priemonė: Modernizuoti savivaldybių kultūros infrastuktūrą</v>
      </c>
      <c r="E191" s="21"/>
    </row>
    <row r="192" spans="2:21" ht="136.5" customHeight="1" x14ac:dyDescent="0.35">
      <c r="B192" s="29" t="str">
        <f>'[4]1 lentelė'!B189</f>
        <v>3.2.4.1.1</v>
      </c>
      <c r="C192" s="29" t="str">
        <f>'[4]1 lentelė'!C189</f>
        <v>R093305-330000-3223</v>
      </c>
      <c r="D192" s="29" t="str">
        <f>'[4]1 lentelė'!D189</f>
        <v xml:space="preserve">Ignalinos rajono savivaldybės viešosios bibliotekos infrastruktūros pritaikymas vietos bendruomenės poreikiams </v>
      </c>
      <c r="E192" s="70" t="s">
        <v>833</v>
      </c>
    </row>
    <row r="193" spans="2:21" ht="126.5" x14ac:dyDescent="0.35">
      <c r="B193" s="29" t="str">
        <f>'[4]1 lentelė'!B190</f>
        <v>3.2.4.1.2</v>
      </c>
      <c r="C193" s="29" t="str">
        <f>'[4]1 lentelė'!C190</f>
        <v>R093305-334300-3224</v>
      </c>
      <c r="D193" s="29" t="str">
        <f>'[4]1 lentelė'!D190</f>
        <v>Renginių infrastruktūros atnaujinimas Zarasų miesto Didžiojoje saloje</v>
      </c>
      <c r="E193" s="70" t="s">
        <v>835</v>
      </c>
    </row>
    <row r="194" spans="2:21" ht="149.5" x14ac:dyDescent="0.35">
      <c r="B194" s="29" t="str">
        <f>'[4]1 lentelė'!B191</f>
        <v>3.2.4.1.3</v>
      </c>
      <c r="C194" s="29" t="str">
        <f>'[4]1 lentelė'!C191</f>
        <v>R093305-330000-3225</v>
      </c>
      <c r="D194" s="29" t="str">
        <f>'[4]1 lentelė'!D191</f>
        <v>Molėtų miesto laisvalaikio ir pramogų infrastruktūros atnaujinimas ir plėtra Labanoro g. 1b, Molėtai</v>
      </c>
      <c r="E194" s="70" t="s">
        <v>834</v>
      </c>
      <c r="U194" s="6" t="s">
        <v>760</v>
      </c>
    </row>
    <row r="195" spans="2:21" ht="172.5" customHeight="1" x14ac:dyDescent="0.35">
      <c r="B195" s="29" t="str">
        <f>'[4]1 lentelė'!B192</f>
        <v>3.2.4.1.4</v>
      </c>
      <c r="C195" s="29" t="str">
        <f>'[4]1 lentelė'!C192</f>
        <v>R093305-330000-3226</v>
      </c>
      <c r="D195" s="29" t="str">
        <f>'[4]1 lentelė'!D192</f>
        <v>Buvusios Sedulinos mokyklos pastato pritaikymas Visagino kultūros centro ir bendruomenės reikmėms, įrengiant Kultūros, turizmo ir kūrybinio verslo miestą po vienu stogu.</v>
      </c>
      <c r="E195" s="70" t="s">
        <v>836</v>
      </c>
    </row>
    <row r="196" spans="2:21" ht="179.25" customHeight="1" x14ac:dyDescent="0.35">
      <c r="B196" s="29" t="str">
        <f>'[4]1 lentelė'!B193</f>
        <v>3.2.4.1.5</v>
      </c>
      <c r="C196" s="29" t="str">
        <f>'[4]1 lentelė'!C193</f>
        <v>R093305-330000-3227</v>
      </c>
      <c r="D196" s="29" t="str">
        <f>'[4]1 lentelė'!D193</f>
        <v>Lietuvos etnokosmologijos muziejaus paslaugų plėtros baigiamasis etapas</v>
      </c>
      <c r="E196" s="70" t="s">
        <v>837</v>
      </c>
    </row>
    <row r="197" spans="2:21" ht="138" x14ac:dyDescent="0.35">
      <c r="B197" s="29" t="str">
        <f>'[4]1 lentelė'!B194</f>
        <v>3.2.4.1.6</v>
      </c>
      <c r="C197" s="29" t="str">
        <f>'[4]1 lentelė'!C194</f>
        <v>R093305-330000-3228</v>
      </c>
      <c r="D197" s="29" t="str">
        <f>'[4]1 lentelė'!D194</f>
        <v>Utenos A. ir M. Miškinių viešosios bibliotekos modernizavimas</v>
      </c>
      <c r="E197" s="70" t="s">
        <v>838</v>
      </c>
    </row>
    <row r="198" spans="2:21" ht="24.75" customHeight="1" x14ac:dyDescent="0.35">
      <c r="B198" s="20" t="str">
        <f>'[4]1 lentelė'!B195</f>
        <v>3.2.5</v>
      </c>
      <c r="C198" s="20"/>
      <c r="D198" s="20" t="str">
        <f>'[4]1 lentelė'!D195</f>
        <v>Uždavinys: Gerinti viešąjį valdymą</v>
      </c>
      <c r="E198" s="20"/>
    </row>
    <row r="199" spans="2:21" ht="39" x14ac:dyDescent="0.35">
      <c r="B199" s="21" t="str">
        <f>'[4]1 lentelė'!B196</f>
        <v>3.2.5.1</v>
      </c>
      <c r="C199" s="21"/>
      <c r="D199" s="21" t="str">
        <f>'[4]1 lentelė'!D196</f>
        <v>Priemonė: Paslaugų ir asmenų aptarnavimo kokybės gerinimas savivaldybėse</v>
      </c>
      <c r="E199" s="21"/>
    </row>
    <row r="200" spans="2:21" ht="184" x14ac:dyDescent="0.35">
      <c r="B200" s="29" t="str">
        <f>'[4]1 lentelė'!B197</f>
        <v>3.2.5.1.1</v>
      </c>
      <c r="C200" s="29" t="str">
        <f>'[4]1 lentelė'!C197</f>
        <v>R099920-490000-3229</v>
      </c>
      <c r="D200" s="29" t="str">
        <f>'[4]1 lentelė'!D197</f>
        <v>Paslaugų ir asmenų aptarnavimo kokybės gerinimas Visagino  savivaldybėje</v>
      </c>
      <c r="E200" s="70" t="s">
        <v>839</v>
      </c>
    </row>
    <row r="201" spans="2:21" ht="218.5" x14ac:dyDescent="0.35">
      <c r="B201" s="29" t="str">
        <f>'[4]1 lentelė'!B198</f>
        <v>3.2.5.1.2</v>
      </c>
      <c r="C201" s="29" t="str">
        <f>'[4]1 lentelė'!C198</f>
        <v>R099920-490000-3230</v>
      </c>
      <c r="D201" s="29" t="str">
        <f>'[4]1 lentelė'!D198</f>
        <v>Paslaugų ir asmenų aptarnavimo kokybės gerinimas Molėtų rajono savivaldybėje</v>
      </c>
      <c r="E201" s="70" t="s">
        <v>842</v>
      </c>
    </row>
    <row r="202" spans="2:21" ht="303" customHeight="1" x14ac:dyDescent="0.35">
      <c r="B202" s="29" t="str">
        <f>'[4]1 lentelė'!B199</f>
        <v xml:space="preserve"> 3.2.5.1.3</v>
      </c>
      <c r="C202" s="29" t="str">
        <f>'[4]1 lentelė'!C199</f>
        <v>R099920-490000-3231</v>
      </c>
      <c r="D202" s="29" t="str">
        <f>'[4]1 lentelė'!D199</f>
        <v>Paslaugų ir asmenų aptarnavimo kokybės gerinimas Zarasų rajono savivaldybėje</v>
      </c>
      <c r="E202" s="70" t="s">
        <v>840</v>
      </c>
    </row>
    <row r="203" spans="2:21" ht="230" x14ac:dyDescent="0.35">
      <c r="B203" s="29" t="str">
        <f>'[4]1 lentelė'!B200</f>
        <v>3.2.5.1.4</v>
      </c>
      <c r="C203" s="29" t="str">
        <f>'[4]1 lentelė'!C200</f>
        <v>R099920-490000-3232</v>
      </c>
      <c r="D203" s="29" t="str">
        <f>'[4]1 lentelė'!D200</f>
        <v>Paslaugų ir asmenų aptarnavimo kokybės gerinimas Utenos rajono savivaldybėje, I etapas</v>
      </c>
      <c r="E203" s="70" t="s">
        <v>841</v>
      </c>
    </row>
    <row r="204" spans="2:21" ht="292.5" customHeight="1" x14ac:dyDescent="0.35">
      <c r="B204" s="29" t="str">
        <f>'[4]1 lentelė'!B201</f>
        <v xml:space="preserve"> 3.2.5.1.5</v>
      </c>
      <c r="C204" s="29" t="str">
        <f>'[4]1 lentelė'!C201</f>
        <v>R099920-490000-3233</v>
      </c>
      <c r="D204" s="29" t="str">
        <f>'[4]1 lentelė'!D201</f>
        <v>Paslaugų ir asmenų aptarnavimo kokybės gerinimas Anykščių savivaldybėje</v>
      </c>
      <c r="E204" s="70" t="s">
        <v>843</v>
      </c>
    </row>
    <row r="205" spans="2:21" ht="92" x14ac:dyDescent="0.35">
      <c r="B205" s="29" t="str">
        <f>'[4]1 lentelė'!B202</f>
        <v xml:space="preserve"> 3.2.5.1.6</v>
      </c>
      <c r="C205" s="29" t="str">
        <f>'[4]1 lentelė'!C202</f>
        <v>R099920-490000-3234</v>
      </c>
      <c r="D205" s="29" t="str">
        <f>'[4]1 lentelė'!D202</f>
        <v>Paslaugų ir asmenų aptarnavimo kokybės gerinimas Ignalinos rajono savivaldybėje</v>
      </c>
      <c r="E205" s="70" t="s">
        <v>844</v>
      </c>
    </row>
    <row r="206" spans="2:21" ht="143" x14ac:dyDescent="0.35">
      <c r="B206" s="29" t="str">
        <f>'[4]1 lentelė'!B203</f>
        <v>3.2.5.1.8</v>
      </c>
      <c r="C206" s="29" t="str">
        <f>'[4]1 lentelė'!C203</f>
        <v>R099920-490000-3236</v>
      </c>
      <c r="D206" s="29" t="str">
        <f>'[4]1 lentelė'!D203</f>
        <v>Paslaugų ir asmenų aptarnavimo kokybės gerinimas Utenos rajono seniūnijose</v>
      </c>
      <c r="E206" s="29" t="s">
        <v>1428</v>
      </c>
    </row>
  </sheetData>
  <pageMargins left="0.23622047244094491" right="0.23622047244094491" top="0.74803149606299213" bottom="0.74803149606299213" header="0.31496062992125984" footer="0.31496062992125984"/>
  <pageSetup paperSize="9" scale="67" fitToWidth="4" fitToHeight="0" orientation="portrait" r:id="rId1"/>
  <rowBreaks count="1" manualBreakCount="1">
    <brk id="117" min="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226"/>
  <sheetViews>
    <sheetView zoomScale="90" zoomScaleNormal="90" workbookViewId="0">
      <pane ySplit="7" topLeftCell="A83" activePane="bottomLeft" state="frozen"/>
      <selection pane="bottomLeft" activeCell="D196" sqref="D196"/>
    </sheetView>
  </sheetViews>
  <sheetFormatPr defaultColWidth="9.1796875" defaultRowHeight="14.5" x14ac:dyDescent="0.35"/>
  <cols>
    <col min="1" max="1" width="4.453125" style="1" customWidth="1"/>
    <col min="2" max="2" width="10.1796875" style="1" customWidth="1"/>
    <col min="3" max="3" width="12.1796875" style="1" customWidth="1"/>
    <col min="4" max="4" width="12.453125" style="1" customWidth="1"/>
    <col min="5" max="5" width="10.81640625" style="1" customWidth="1"/>
    <col min="6" max="6" width="11" style="1" customWidth="1"/>
    <col min="7" max="7" width="14.453125" style="1" customWidth="1"/>
    <col min="8" max="8" width="14.1796875" style="1" customWidth="1"/>
    <col min="9" max="13" width="12.81640625" style="1" customWidth="1"/>
    <col min="14" max="14" width="12.1796875" style="1" customWidth="1"/>
    <col min="15" max="15" width="13" style="1" customWidth="1"/>
    <col min="16" max="16" width="11.81640625" style="1" customWidth="1"/>
    <col min="17" max="18" width="12.54296875" style="1" customWidth="1"/>
    <col min="19" max="20" width="12.1796875" style="1" customWidth="1"/>
    <col min="21" max="21" width="16.1796875" style="1" customWidth="1"/>
    <col min="22" max="22" width="12.1796875" style="1" customWidth="1"/>
    <col min="23" max="23" width="9.1796875" style="1"/>
    <col min="24" max="25" width="13.54296875" style="1" bestFit="1" customWidth="1"/>
    <col min="26" max="16384" width="9.1796875" style="1"/>
  </cols>
  <sheetData>
    <row r="1" spans="2:22" ht="15.5" x14ac:dyDescent="0.35">
      <c r="B1" s="6"/>
      <c r="C1" s="6"/>
      <c r="D1" s="6"/>
      <c r="E1" s="6"/>
      <c r="F1" s="6"/>
      <c r="Q1" s="82" t="s">
        <v>849</v>
      </c>
      <c r="R1" s="82"/>
    </row>
    <row r="2" spans="2:22" ht="15.5" x14ac:dyDescent="0.35">
      <c r="B2" s="6"/>
      <c r="C2" s="6"/>
      <c r="D2" s="6"/>
      <c r="E2" s="6"/>
      <c r="F2" s="6"/>
      <c r="Q2" s="82" t="s">
        <v>1</v>
      </c>
      <c r="R2" s="82"/>
    </row>
    <row r="3" spans="2:22" ht="15.5" x14ac:dyDescent="0.35">
      <c r="B3" s="6"/>
      <c r="C3" s="6"/>
      <c r="D3" s="6"/>
      <c r="E3" s="6"/>
      <c r="F3" s="6"/>
      <c r="Q3" s="82" t="s">
        <v>850</v>
      </c>
      <c r="R3" s="82"/>
      <c r="S3" s="222"/>
    </row>
    <row r="4" spans="2:22" ht="15.5" x14ac:dyDescent="0.35">
      <c r="B4" s="5" t="s">
        <v>851</v>
      </c>
      <c r="C4" s="6"/>
      <c r="D4" s="6"/>
      <c r="E4" s="6"/>
      <c r="F4" s="6"/>
    </row>
    <row r="5" spans="2:22" ht="15.75" customHeight="1" x14ac:dyDescent="0.35">
      <c r="B5" s="9" t="s">
        <v>852</v>
      </c>
      <c r="C5" s="6"/>
      <c r="D5" s="6"/>
      <c r="E5" s="6"/>
      <c r="F5" s="6"/>
    </row>
    <row r="6" spans="2:22" ht="29.25" customHeight="1" x14ac:dyDescent="0.35">
      <c r="B6" s="387" t="s">
        <v>46</v>
      </c>
      <c r="C6" s="399"/>
      <c r="D6" s="399"/>
      <c r="E6" s="399"/>
      <c r="F6" s="399"/>
      <c r="G6" s="400"/>
      <c r="H6" s="390" t="s">
        <v>10</v>
      </c>
      <c r="I6" s="401"/>
      <c r="J6" s="401"/>
      <c r="K6" s="401"/>
      <c r="L6" s="402" t="s">
        <v>853</v>
      </c>
      <c r="M6" s="403"/>
      <c r="N6" s="403"/>
      <c r="O6" s="404"/>
      <c r="P6" s="402" t="s">
        <v>854</v>
      </c>
      <c r="Q6" s="399"/>
      <c r="R6" s="399"/>
      <c r="S6" s="399"/>
      <c r="T6" s="394" t="s">
        <v>855</v>
      </c>
    </row>
    <row r="7" spans="2:22" ht="104.25" customHeight="1" x14ac:dyDescent="0.35">
      <c r="B7" s="392" t="s">
        <v>19</v>
      </c>
      <c r="C7" s="392" t="s">
        <v>27</v>
      </c>
      <c r="D7" s="392" t="s">
        <v>14</v>
      </c>
      <c r="E7" s="392" t="s">
        <v>5</v>
      </c>
      <c r="F7" s="392" t="s">
        <v>856</v>
      </c>
      <c r="G7" s="392" t="s">
        <v>1353</v>
      </c>
      <c r="H7" s="392" t="s">
        <v>42</v>
      </c>
      <c r="I7" s="407" t="s">
        <v>49</v>
      </c>
      <c r="J7" s="407" t="s">
        <v>47</v>
      </c>
      <c r="K7" s="407" t="s">
        <v>35</v>
      </c>
      <c r="L7" s="409" t="s">
        <v>857</v>
      </c>
      <c r="M7" s="392" t="s">
        <v>858</v>
      </c>
      <c r="N7" s="392" t="s">
        <v>47</v>
      </c>
      <c r="O7" s="409" t="s">
        <v>35</v>
      </c>
      <c r="P7" s="409" t="s">
        <v>42</v>
      </c>
      <c r="Q7" s="392" t="s">
        <v>859</v>
      </c>
      <c r="R7" s="392" t="s">
        <v>47</v>
      </c>
      <c r="S7" s="409" t="s">
        <v>860</v>
      </c>
      <c r="T7" s="405"/>
    </row>
    <row r="8" spans="2:22" ht="13.5" customHeight="1" x14ac:dyDescent="0.35">
      <c r="B8" s="406"/>
      <c r="C8" s="406"/>
      <c r="D8" s="406"/>
      <c r="E8" s="406"/>
      <c r="F8" s="406"/>
      <c r="G8" s="406"/>
      <c r="H8" s="406"/>
      <c r="I8" s="408"/>
      <c r="J8" s="408"/>
      <c r="K8" s="408"/>
      <c r="L8" s="410"/>
      <c r="M8" s="406"/>
      <c r="N8" s="406"/>
      <c r="O8" s="410"/>
      <c r="P8" s="410"/>
      <c r="Q8" s="406"/>
      <c r="R8" s="406"/>
      <c r="S8" s="410"/>
      <c r="T8" s="405"/>
    </row>
    <row r="9" spans="2:22" s="6" customFormat="1" ht="67.5" customHeight="1" x14ac:dyDescent="0.35">
      <c r="B9" s="15" t="s">
        <v>0</v>
      </c>
      <c r="C9" s="15"/>
      <c r="D9" s="15" t="s">
        <v>50</v>
      </c>
      <c r="E9" s="15"/>
      <c r="F9" s="15"/>
      <c r="G9" s="15"/>
      <c r="H9" s="15"/>
      <c r="I9" s="15"/>
      <c r="J9" s="15"/>
      <c r="K9" s="15"/>
      <c r="L9" s="73"/>
      <c r="M9" s="73"/>
      <c r="N9" s="73"/>
      <c r="O9" s="73"/>
      <c r="P9" s="73"/>
      <c r="Q9" s="73"/>
      <c r="R9" s="73"/>
      <c r="S9" s="73"/>
      <c r="T9" s="15"/>
    </row>
    <row r="10" spans="2:22" s="6" customFormat="1" ht="204.75" customHeight="1" x14ac:dyDescent="0.35">
      <c r="B10" s="16" t="s">
        <v>51</v>
      </c>
      <c r="C10" s="17"/>
      <c r="D10" s="18" t="s">
        <v>52</v>
      </c>
      <c r="E10" s="17"/>
      <c r="F10" s="17"/>
      <c r="G10" s="16"/>
      <c r="H10" s="16"/>
      <c r="I10" s="17"/>
      <c r="J10" s="16"/>
      <c r="K10" s="16"/>
      <c r="L10" s="74"/>
      <c r="M10" s="74"/>
      <c r="N10" s="74"/>
      <c r="O10" s="74"/>
      <c r="P10" s="74"/>
      <c r="Q10" s="74"/>
      <c r="R10" s="74"/>
      <c r="S10" s="74"/>
      <c r="T10" s="16"/>
    </row>
    <row r="11" spans="2:22" s="6" customFormat="1" ht="116.25" customHeight="1" x14ac:dyDescent="0.35">
      <c r="B11" s="19" t="s">
        <v>53</v>
      </c>
      <c r="C11" s="20"/>
      <c r="D11" s="20" t="s">
        <v>54</v>
      </c>
      <c r="E11" s="20"/>
      <c r="F11" s="19"/>
      <c r="G11" s="20"/>
      <c r="H11" s="304">
        <f t="shared" ref="H11:S11" si="0">H12+H32+H37+H45+H58+H66+H72+H77+H83+H90+H102+H105+H113+H128+H138+H142+H147+H152+H162+H170+H179+H184+H192+H200+H40</f>
        <v>81303831.070000008</v>
      </c>
      <c r="I11" s="304">
        <f t="shared" si="0"/>
        <v>61306002.390000008</v>
      </c>
      <c r="J11" s="304">
        <f t="shared" si="0"/>
        <v>2994644.1999999997</v>
      </c>
      <c r="K11" s="304">
        <f t="shared" si="0"/>
        <v>17003184.479999997</v>
      </c>
      <c r="L11" s="304">
        <f t="shared" si="0"/>
        <v>74001670.799999997</v>
      </c>
      <c r="M11" s="304">
        <f t="shared" si="0"/>
        <v>55654736.519999988</v>
      </c>
      <c r="N11" s="304">
        <f t="shared" si="0"/>
        <v>2790887.1999999997</v>
      </c>
      <c r="O11" s="304">
        <f t="shared" si="0"/>
        <v>15476689.329999996</v>
      </c>
      <c r="P11" s="304">
        <f t="shared" si="0"/>
        <v>57280107.389999993</v>
      </c>
      <c r="Q11" s="304">
        <f t="shared" si="0"/>
        <v>43130646.351500012</v>
      </c>
      <c r="R11" s="304">
        <f t="shared" si="0"/>
        <v>1686799.0985000001</v>
      </c>
      <c r="S11" s="304">
        <f t="shared" si="0"/>
        <v>12462661.940000001</v>
      </c>
      <c r="T11" s="305"/>
    </row>
    <row r="12" spans="2:22" s="6" customFormat="1" ht="51" customHeight="1" x14ac:dyDescent="0.35">
      <c r="B12" s="21" t="s">
        <v>55</v>
      </c>
      <c r="C12" s="224" t="s">
        <v>63</v>
      </c>
      <c r="D12" s="75" t="s">
        <v>56</v>
      </c>
      <c r="E12" s="21"/>
      <c r="F12" s="21"/>
      <c r="G12" s="21"/>
      <c r="H12" s="254">
        <f>SUM(H13:H31)</f>
        <v>16877939.060000002</v>
      </c>
      <c r="I12" s="254">
        <f>SUM(I13:I31)</f>
        <v>12068900.260000002</v>
      </c>
      <c r="J12" s="254">
        <f>SUM(J13:J31)</f>
        <v>1058564.48</v>
      </c>
      <c r="K12" s="254">
        <f t="shared" ref="K12:S12" si="1">SUM(K13:K31)</f>
        <v>3750474.3199999994</v>
      </c>
      <c r="L12" s="254">
        <f t="shared" si="1"/>
        <v>13576684.940000003</v>
      </c>
      <c r="M12" s="254">
        <f t="shared" si="1"/>
        <v>9651991.7599999998</v>
      </c>
      <c r="N12" s="254">
        <f t="shared" si="1"/>
        <v>866128.5399999998</v>
      </c>
      <c r="O12" s="254">
        <f t="shared" si="1"/>
        <v>3058564.6399999997</v>
      </c>
      <c r="P12" s="254">
        <f t="shared" si="1"/>
        <v>9368407.5600000005</v>
      </c>
      <c r="Q12" s="254">
        <f t="shared" si="1"/>
        <v>6727730.75</v>
      </c>
      <c r="R12" s="254">
        <f t="shared" si="1"/>
        <v>587284.22</v>
      </c>
      <c r="S12" s="254">
        <f t="shared" si="1"/>
        <v>2053392.5899999996</v>
      </c>
      <c r="T12" s="29"/>
    </row>
    <row r="13" spans="2:22" s="6" customFormat="1" ht="62.25" customHeight="1" x14ac:dyDescent="0.35">
      <c r="B13" s="12" t="str">
        <f>'1 lentelė'!$B13</f>
        <v>1.1.1.1.1</v>
      </c>
      <c r="C13" s="12" t="str">
        <f>'1 lentelė'!$C13</f>
        <v>R099905-342900-1101</v>
      </c>
      <c r="D13" s="12" t="str">
        <f>'1 lentelė'!$D13</f>
        <v>Anykščių miesto viešųjų erdvių sistemos pertvarkymas (I etapas)</v>
      </c>
      <c r="E13" s="12" t="str">
        <f>'1 lentelė'!$E13</f>
        <v>Anykščių rajono savivaldybės administracija</v>
      </c>
      <c r="F13" s="23" t="s">
        <v>65</v>
      </c>
      <c r="G13" s="23" t="s">
        <v>1064</v>
      </c>
      <c r="H13" s="23">
        <f>'1 lentelė'!$P13</f>
        <v>2463370.09</v>
      </c>
      <c r="I13" s="23">
        <f>'1 lentelė'!$Q13</f>
        <v>1441407.94</v>
      </c>
      <c r="J13" s="23">
        <f>'1 lentelė'!$R13</f>
        <v>127183.06</v>
      </c>
      <c r="K13" s="23">
        <f>'1 lentelė'!$S13</f>
        <v>894779.08999999985</v>
      </c>
      <c r="L13" s="23">
        <v>2463370.09</v>
      </c>
      <c r="M13" s="23">
        <v>1441407.94</v>
      </c>
      <c r="N13" s="23">
        <v>127183.06</v>
      </c>
      <c r="O13" s="23">
        <f>L13-M13-N13</f>
        <v>894779.08999999985</v>
      </c>
      <c r="P13" s="226">
        <f>Q13+R13+S13</f>
        <v>1476079.94</v>
      </c>
      <c r="Q13" s="226">
        <v>1000751.82</v>
      </c>
      <c r="R13" s="226">
        <v>88301.63</v>
      </c>
      <c r="S13" s="226">
        <v>387026.49</v>
      </c>
      <c r="T13" s="22"/>
      <c r="V13" s="38">
        <f>L13-M13-N13-O13</f>
        <v>0</v>
      </c>
    </row>
    <row r="14" spans="2:22" s="215" customFormat="1" ht="66.75" customHeight="1" x14ac:dyDescent="0.35">
      <c r="B14" s="12" t="str">
        <f>'1 lentelė'!$B14</f>
        <v>1.1.1.1.2</v>
      </c>
      <c r="C14" s="12" t="str">
        <f>'1 lentelė'!$C14</f>
        <v>R099905-280000-1102</v>
      </c>
      <c r="D14" s="12" t="str">
        <f>'1 lentelė'!$D14</f>
        <v xml:space="preserve">Anykščių miesto viešųjų erdvių sistemos pertvarkymas (II etapas) </v>
      </c>
      <c r="E14" s="12" t="str">
        <f>'1 lentelė'!$E14</f>
        <v>Anykščių rajono savivaldybės administracija</v>
      </c>
      <c r="F14" s="26" t="s">
        <v>65</v>
      </c>
      <c r="G14" s="26" t="s">
        <v>861</v>
      </c>
      <c r="H14" s="26">
        <f>'1 lentelė'!$P14</f>
        <v>1142588.6399999999</v>
      </c>
      <c r="I14" s="26">
        <f>'1 lentelė'!$Q14</f>
        <v>876544.37</v>
      </c>
      <c r="J14" s="26">
        <f>'1 lentelė'!$R14</f>
        <v>56523.41</v>
      </c>
      <c r="K14" s="26">
        <f>'1 lentelė'!$S14</f>
        <v>209520.8599999999</v>
      </c>
      <c r="L14" s="26">
        <v>1142603.75</v>
      </c>
      <c r="M14" s="26">
        <v>881242</v>
      </c>
      <c r="N14" s="26">
        <v>77757</v>
      </c>
      <c r="O14" s="26">
        <v>183604.75</v>
      </c>
      <c r="P14" s="83">
        <v>1142588.6399999999</v>
      </c>
      <c r="Q14" s="83">
        <v>876544.37</v>
      </c>
      <c r="R14" s="83">
        <v>56523.41</v>
      </c>
      <c r="S14" s="83">
        <v>209520.8599999999</v>
      </c>
      <c r="T14" s="12" t="s">
        <v>1391</v>
      </c>
      <c r="V14" s="40">
        <f t="shared" ref="V14:V27" si="2">L14-M14-N14-O14</f>
        <v>0</v>
      </c>
    </row>
    <row r="15" spans="2:22" s="215" customFormat="1" ht="78" customHeight="1" x14ac:dyDescent="0.35">
      <c r="B15" s="12" t="str">
        <f>'1 lentelė'!$B15</f>
        <v>1.1.1.1.3</v>
      </c>
      <c r="C15" s="12" t="str">
        <f>'1 lentelė'!$C15</f>
        <v>R099905-320000-1103</v>
      </c>
      <c r="D15" s="12" t="str">
        <f>'1 lentelė'!$D15</f>
        <v xml:space="preserve">Bendruomeninės aktyvaus laisvalaikio infrastruktūros įrengimas Anykščių mieste  </v>
      </c>
      <c r="E15" s="12" t="str">
        <f>'1 lentelė'!$E15</f>
        <v>Anykščių rajono savivaldybės administracija</v>
      </c>
      <c r="F15" s="26" t="s">
        <v>65</v>
      </c>
      <c r="G15" s="26" t="s">
        <v>861</v>
      </c>
      <c r="H15" s="26">
        <f>'1 lentelė'!$P15</f>
        <v>667440.92000000004</v>
      </c>
      <c r="I15" s="26">
        <f>'1 lentelė'!$Q15</f>
        <v>567324.77</v>
      </c>
      <c r="J15" s="26">
        <f>'1 lentelė'!$R15</f>
        <v>50058.07</v>
      </c>
      <c r="K15" s="26">
        <f>'1 lentelė'!$S15</f>
        <v>50058.080000000024</v>
      </c>
      <c r="L15" s="26">
        <v>672604.19000000006</v>
      </c>
      <c r="M15" s="26">
        <v>571713.55000000005</v>
      </c>
      <c r="N15" s="26">
        <v>50445.32</v>
      </c>
      <c r="O15" s="26">
        <v>50445.32</v>
      </c>
      <c r="P15" s="26">
        <v>667440.92000000004</v>
      </c>
      <c r="Q15" s="26">
        <v>567324.77</v>
      </c>
      <c r="R15" s="26">
        <v>50058.07</v>
      </c>
      <c r="S15" s="26">
        <v>50058.080000000002</v>
      </c>
      <c r="T15" s="26" t="s">
        <v>862</v>
      </c>
      <c r="V15" s="40">
        <f t="shared" si="2"/>
        <v>0</v>
      </c>
    </row>
    <row r="16" spans="2:22" s="6" customFormat="1" ht="64.5" customHeight="1" x14ac:dyDescent="0.35">
      <c r="B16" s="12" t="str">
        <f>'1 lentelė'!$B16</f>
        <v xml:space="preserve">1.1.1.1.4   </v>
      </c>
      <c r="C16" s="12" t="str">
        <f>'1 lentelė'!$C16</f>
        <v>R099905-302804-1104</v>
      </c>
      <c r="D16" s="12" t="str">
        <f>'1 lentelė'!$D16</f>
        <v xml:space="preserve">Anykščių miesto viešųjų erdvių sistemos pertvarkymas (III etapas) </v>
      </c>
      <c r="E16" s="12" t="str">
        <f>'1 lentelė'!$E16</f>
        <v xml:space="preserve">Anykščių rajono savivaldybės administracija </v>
      </c>
      <c r="F16" s="23" t="s">
        <v>30</v>
      </c>
      <c r="G16" s="23" t="s">
        <v>1064</v>
      </c>
      <c r="H16" s="23">
        <f>'1 lentelė'!$P16</f>
        <v>1429370.24</v>
      </c>
      <c r="I16" s="23">
        <f>'1 lentelė'!$Q16</f>
        <v>1212468</v>
      </c>
      <c r="J16" s="23">
        <f>'1 lentelė'!$R16</f>
        <v>106983</v>
      </c>
      <c r="K16" s="23">
        <f>'1 lentelė'!$S16</f>
        <v>109919.24</v>
      </c>
      <c r="L16" s="23">
        <v>1429370.24</v>
      </c>
      <c r="M16" s="23">
        <v>1212468</v>
      </c>
      <c r="N16" s="23">
        <v>106983</v>
      </c>
      <c r="O16" s="23">
        <v>109919.24</v>
      </c>
      <c r="P16" s="83">
        <v>0</v>
      </c>
      <c r="Q16" s="83">
        <v>0</v>
      </c>
      <c r="R16" s="83">
        <v>0</v>
      </c>
      <c r="S16" s="83">
        <v>0</v>
      </c>
      <c r="T16" s="12"/>
      <c r="V16" s="38">
        <f t="shared" si="2"/>
        <v>0</v>
      </c>
    </row>
    <row r="17" spans="2:37" s="204" customFormat="1" ht="114.75" customHeight="1" x14ac:dyDescent="0.35">
      <c r="B17" s="12" t="str">
        <f>'1 lentelė'!$B17</f>
        <v>1.1.1.1.5</v>
      </c>
      <c r="C17" s="12" t="str">
        <f>'1 lentelė'!$C17</f>
        <v>R099905-290000-1105</v>
      </c>
      <c r="D17" s="12" t="str">
        <f>'1 lentelė'!$D17</f>
        <v>Molėtų miesto Ąžuolų ir Kreivosios gatvių teritorijų išnaudojimas įrengiant universalią daugiafunkcinę aikštę</v>
      </c>
      <c r="E17" s="12" t="str">
        <f>'1 lentelė'!$E17</f>
        <v>Molėtų rajono savivaldybės administracija</v>
      </c>
      <c r="F17" s="23" t="s">
        <v>65</v>
      </c>
      <c r="G17" s="23" t="s">
        <v>861</v>
      </c>
      <c r="H17" s="23">
        <f>'1 lentelė'!$P17</f>
        <v>985763.28</v>
      </c>
      <c r="I17" s="23">
        <f>'1 lentelė'!$Q17</f>
        <v>492299.07</v>
      </c>
      <c r="J17" s="23">
        <f>'1 lentelė'!$R17</f>
        <v>57917.54</v>
      </c>
      <c r="K17" s="23">
        <f>'1 lentelė'!$S17</f>
        <v>435546.67000000004</v>
      </c>
      <c r="L17" s="23">
        <v>985873.28</v>
      </c>
      <c r="M17" s="23">
        <v>492354</v>
      </c>
      <c r="N17" s="23">
        <v>57924</v>
      </c>
      <c r="O17" s="23">
        <f>L17-M17-N17</f>
        <v>435595.28</v>
      </c>
      <c r="P17" s="50">
        <f t="shared" ref="P17:P26" si="3">Q17+R17+S17</f>
        <v>985763.28</v>
      </c>
      <c r="Q17" s="23">
        <v>492299.07</v>
      </c>
      <c r="R17" s="23">
        <v>57917.54</v>
      </c>
      <c r="S17" s="23">
        <v>435546.67</v>
      </c>
      <c r="T17" s="23" t="s">
        <v>1159</v>
      </c>
      <c r="V17" s="6"/>
      <c r="Y17" s="6"/>
    </row>
    <row r="18" spans="2:37" s="27" customFormat="1" ht="66" customHeight="1" x14ac:dyDescent="0.35">
      <c r="B18" s="12" t="str">
        <f>'1 lentelė'!$B18</f>
        <v>1.1.1.1.6</v>
      </c>
      <c r="C18" s="12" t="str">
        <f>'1 lentelė'!$C18</f>
        <v>R099905-302900-1106</v>
      </c>
      <c r="D18" s="12" t="str">
        <f>'1 lentelė'!$D18</f>
        <v>Molėtų miesto centrinės dalies kompleksinis sutvarkymas (II etapas)</v>
      </c>
      <c r="E18" s="12" t="str">
        <f>'1 lentelė'!$E18</f>
        <v>Molėtų rajono savivaldybės administracija</v>
      </c>
      <c r="F18" s="26" t="s">
        <v>65</v>
      </c>
      <c r="G18" s="26" t="s">
        <v>1064</v>
      </c>
      <c r="H18" s="26">
        <f>'1 lentelė'!$P18</f>
        <v>342043.32</v>
      </c>
      <c r="I18" s="26">
        <f>'1 lentelė'!$Q18</f>
        <v>239999.57</v>
      </c>
      <c r="J18" s="26">
        <f>'1 lentelė'!$R18</f>
        <v>21176.43</v>
      </c>
      <c r="K18" s="26">
        <f>'1 lentelė'!$S18</f>
        <v>80867.320000000007</v>
      </c>
      <c r="L18" s="296">
        <v>342043.32</v>
      </c>
      <c r="M18" s="296">
        <v>239999.57</v>
      </c>
      <c r="N18" s="296">
        <v>21176.43</v>
      </c>
      <c r="O18" s="296">
        <f>L18-M18-N18</f>
        <v>80867.320000000007</v>
      </c>
      <c r="P18" s="26">
        <f t="shared" si="3"/>
        <v>316329.91000000003</v>
      </c>
      <c r="Q18" s="26">
        <v>223772.06</v>
      </c>
      <c r="R18" s="26">
        <v>19744.599999999999</v>
      </c>
      <c r="S18" s="26">
        <v>72813.25</v>
      </c>
      <c r="T18" s="295"/>
      <c r="V18" s="40">
        <f t="shared" si="2"/>
        <v>0</v>
      </c>
    </row>
    <row r="19" spans="2:37" s="27" customFormat="1" ht="65.25" customHeight="1" x14ac:dyDescent="0.35">
      <c r="B19" s="12" t="str">
        <f>'1 lentelė'!$B19</f>
        <v>1.1.1.1.7</v>
      </c>
      <c r="C19" s="12" t="str">
        <f>'1 lentelė'!$C19</f>
        <v>R099905-293400-1107</v>
      </c>
      <c r="D19" s="12" t="str">
        <f>'1 lentelė'!$D19</f>
        <v>Prekybos ir paslaugų pasažo įrengimas D. Bukonto gatvėje Zarasų mieste</v>
      </c>
      <c r="E19" s="12" t="str">
        <f>'1 lentelė'!$E19</f>
        <v xml:space="preserve">Zarasų rajono savivaldybės administracija </v>
      </c>
      <c r="F19" s="26" t="s">
        <v>30</v>
      </c>
      <c r="G19" s="50" t="s">
        <v>1064</v>
      </c>
      <c r="H19" s="23">
        <f>'1 lentelė'!$P19</f>
        <v>891263.89</v>
      </c>
      <c r="I19" s="23">
        <f>'1 lentelė'!$Q19</f>
        <v>703501.72</v>
      </c>
      <c r="J19" s="23">
        <f>'1 lentelė'!$R19</f>
        <v>62073.68</v>
      </c>
      <c r="K19" s="23">
        <f>'1 lentelė'!$S19</f>
        <v>125688.49000000005</v>
      </c>
      <c r="L19" s="23">
        <v>891263.89</v>
      </c>
      <c r="M19" s="23">
        <v>703501.72</v>
      </c>
      <c r="N19" s="23">
        <v>62073.68</v>
      </c>
      <c r="O19" s="23">
        <v>125688.49000000005</v>
      </c>
      <c r="P19" s="226">
        <f t="shared" si="3"/>
        <v>175446.69999999998</v>
      </c>
      <c r="Q19" s="226">
        <v>148852.5</v>
      </c>
      <c r="R19" s="226">
        <v>13134.05</v>
      </c>
      <c r="S19" s="226">
        <v>13460.15</v>
      </c>
      <c r="T19" s="22"/>
      <c r="V19" s="38">
        <f t="shared" si="2"/>
        <v>0</v>
      </c>
    </row>
    <row r="20" spans="2:37" s="215" customFormat="1" ht="147" customHeight="1" x14ac:dyDescent="0.35">
      <c r="B20" s="12" t="str">
        <f>'1 lentelė'!$B20</f>
        <v xml:space="preserve">1.1.1.1.8 </v>
      </c>
      <c r="C20" s="12" t="str">
        <f>'1 lentelė'!$C20</f>
        <v>R099905-290000-1108</v>
      </c>
      <c r="D20" s="12" t="str">
        <f>'1 lentelė'!$D20</f>
        <v xml:space="preserve">Zarasų miesto viešųjų erdvių kompleksinis sutvarkymas teritorijoje tarp Dariaus ir Girėno g. bei Šiaulių g. ir dviejuose daugiabučių kiemuose P. Širvio gatvėje </v>
      </c>
      <c r="E20" s="12" t="str">
        <f>'1 lentelė'!$E20</f>
        <v xml:space="preserve">Zarasų rajono savivaldybės administracija </v>
      </c>
      <c r="F20" s="26" t="s">
        <v>65</v>
      </c>
      <c r="G20" s="26" t="s">
        <v>861</v>
      </c>
      <c r="H20" s="26">
        <f>'1 lentelė'!$P20</f>
        <v>608050.61</v>
      </c>
      <c r="I20" s="26">
        <f>'1 lentelė'!$Q20</f>
        <v>502479.08</v>
      </c>
      <c r="J20" s="26">
        <f>'1 lentelė'!$R20</f>
        <v>44336.39</v>
      </c>
      <c r="K20" s="26">
        <f>'1 lentelė'!$S20</f>
        <v>61235.14</v>
      </c>
      <c r="L20" s="26">
        <v>645806.42000000004</v>
      </c>
      <c r="M20" s="26">
        <v>533679.62</v>
      </c>
      <c r="N20" s="26">
        <v>47089.38</v>
      </c>
      <c r="O20" s="26">
        <v>65037.42</v>
      </c>
      <c r="P20" s="26">
        <f t="shared" si="3"/>
        <v>608050.61</v>
      </c>
      <c r="Q20" s="26">
        <f>I20</f>
        <v>502479.08</v>
      </c>
      <c r="R20" s="26">
        <f t="shared" ref="R20:S20" si="4">J20</f>
        <v>44336.39</v>
      </c>
      <c r="S20" s="26">
        <f t="shared" si="4"/>
        <v>61235.14</v>
      </c>
      <c r="T20" s="26" t="s">
        <v>1387</v>
      </c>
      <c r="V20" s="40">
        <f t="shared" si="2"/>
        <v>0</v>
      </c>
    </row>
    <row r="21" spans="2:37" s="215" customFormat="1" ht="63" customHeight="1" x14ac:dyDescent="0.35">
      <c r="B21" s="12" t="str">
        <f>'1 lentelė'!$B21</f>
        <v>1.1.1.1.9</v>
      </c>
      <c r="C21" s="12" t="str">
        <f>'1 lentelė'!$C21</f>
        <v>R099905-290000-1119</v>
      </c>
      <c r="D21" s="12" t="str">
        <f>'1 lentelė'!$D21</f>
        <v xml:space="preserve">Molėtų miesto centrinės dalies kompleksinis sutvarkymas (I etapas) </v>
      </c>
      <c r="E21" s="12" t="str">
        <f>'1 lentelė'!$E21</f>
        <v>Molėtų rajono savivaldybės administracija</v>
      </c>
      <c r="F21" s="26" t="s">
        <v>65</v>
      </c>
      <c r="G21" s="26" t="s">
        <v>1064</v>
      </c>
      <c r="H21" s="26">
        <f>'1 lentelė'!$P21</f>
        <v>1108787.51</v>
      </c>
      <c r="I21" s="26">
        <f>'1 lentelė'!$Q21</f>
        <v>700000</v>
      </c>
      <c r="J21" s="26">
        <f>'1 lentelė'!$R21</f>
        <v>61765</v>
      </c>
      <c r="K21" s="26">
        <f>'1 lentelė'!$S21</f>
        <v>347022.51</v>
      </c>
      <c r="L21" s="26">
        <v>1137262.6599999999</v>
      </c>
      <c r="M21" s="26">
        <v>700000</v>
      </c>
      <c r="N21" s="26">
        <v>61765</v>
      </c>
      <c r="O21" s="26">
        <v>375497.66</v>
      </c>
      <c r="P21" s="52">
        <f t="shared" si="3"/>
        <v>957874.84</v>
      </c>
      <c r="Q21" s="52">
        <v>589584.46</v>
      </c>
      <c r="R21" s="52">
        <v>52022.41</v>
      </c>
      <c r="S21" s="52">
        <v>316267.96999999997</v>
      </c>
      <c r="T21" s="65"/>
      <c r="V21" s="40">
        <f t="shared" si="2"/>
        <v>0</v>
      </c>
    </row>
    <row r="22" spans="2:37" s="215" customFormat="1" ht="55.5" customHeight="1" x14ac:dyDescent="0.35">
      <c r="B22" s="12" t="str">
        <f>'1 lentelė'!$B22</f>
        <v xml:space="preserve">1.1.1.1.10 </v>
      </c>
      <c r="C22" s="12" t="str">
        <f>'1 lentelė'!$C22</f>
        <v>R099905-282900-1110</v>
      </c>
      <c r="D22" s="12" t="str">
        <f>'1 lentelė'!$D22</f>
        <v xml:space="preserve">Viešųjų erdvių Zarasų miesto Didžiojoje saloje sutvarkymas </v>
      </c>
      <c r="E22" s="12" t="str">
        <f>'1 lentelė'!$E22</f>
        <v xml:space="preserve">Zarasų rajono savivaldybės administracija </v>
      </c>
      <c r="F22" s="26" t="s">
        <v>30</v>
      </c>
      <c r="G22" s="26" t="s">
        <v>1064</v>
      </c>
      <c r="H22" s="26">
        <f>'1 lentelė'!$P22</f>
        <v>1365071.92</v>
      </c>
      <c r="I22" s="26">
        <f>'1 lentelė'!$Q22</f>
        <v>865499.4</v>
      </c>
      <c r="J22" s="26">
        <f>'1 lentelė'!$R22</f>
        <v>76367.600000000006</v>
      </c>
      <c r="K22" s="26">
        <f>'1 lentelė'!$S22</f>
        <v>423204.91999999993</v>
      </c>
      <c r="L22" s="26">
        <v>1365071.92</v>
      </c>
      <c r="M22" s="26">
        <v>865499.4</v>
      </c>
      <c r="N22" s="26">
        <v>76367.600000000006</v>
      </c>
      <c r="O22" s="26">
        <v>423204.92</v>
      </c>
      <c r="P22" s="26">
        <f t="shared" si="3"/>
        <v>1024992.5599999999</v>
      </c>
      <c r="Q22" s="26">
        <v>710433.75</v>
      </c>
      <c r="R22" s="26">
        <v>62685.33</v>
      </c>
      <c r="S22" s="26">
        <v>251873.48</v>
      </c>
      <c r="T22" s="65"/>
      <c r="V22" s="40">
        <f t="shared" si="2"/>
        <v>0</v>
      </c>
    </row>
    <row r="23" spans="2:37" s="27" customFormat="1" ht="89.25" customHeight="1" x14ac:dyDescent="0.35">
      <c r="B23" s="12" t="str">
        <f>'1 lentelė'!$B23</f>
        <v xml:space="preserve">1.1.1.1.11 </v>
      </c>
      <c r="C23" s="12" t="str">
        <f>'1 lentelė'!$C23</f>
        <v>R099905-282900-1111</v>
      </c>
      <c r="D23" s="12" t="str">
        <f>'1 lentelė'!$D23</f>
        <v xml:space="preserve">Viešųjų erdvių prie Zarasaičio ežero sutvarkymas ir aktyvaus poilsio infrastruktūros įrengimas </v>
      </c>
      <c r="E23" s="12" t="str">
        <f>'1 lentelė'!$E23</f>
        <v xml:space="preserve">Zarasų rajono savivaldybės administracija </v>
      </c>
      <c r="F23" s="26" t="s">
        <v>30</v>
      </c>
      <c r="G23" s="23" t="s">
        <v>1064</v>
      </c>
      <c r="H23" s="23">
        <f>'1 lentelė'!$P23</f>
        <v>332642.24</v>
      </c>
      <c r="I23" s="23">
        <f>'1 lentelė'!$Q23</f>
        <v>282745.90000000002</v>
      </c>
      <c r="J23" s="23">
        <f>'1 lentelė'!$R23</f>
        <v>24948.17</v>
      </c>
      <c r="K23" s="23">
        <f>'1 lentelė'!$S23</f>
        <v>24948.169999999969</v>
      </c>
      <c r="L23" s="23">
        <f>M23+N23+O23</f>
        <v>348983.97000000003</v>
      </c>
      <c r="M23" s="23">
        <v>282745.90000000002</v>
      </c>
      <c r="N23" s="23">
        <v>24948.169999999969</v>
      </c>
      <c r="O23" s="23">
        <v>41289.9</v>
      </c>
      <c r="P23" s="26">
        <f t="shared" si="3"/>
        <v>66442.55</v>
      </c>
      <c r="Q23" s="26">
        <v>59128.97</v>
      </c>
      <c r="R23" s="26">
        <v>5217.26</v>
      </c>
      <c r="S23" s="26">
        <v>2096.3200000000002</v>
      </c>
      <c r="T23" s="48"/>
      <c r="V23" s="38">
        <f t="shared" si="2"/>
        <v>0</v>
      </c>
    </row>
    <row r="24" spans="2:37" s="204" customFormat="1" ht="78.75" customHeight="1" x14ac:dyDescent="0.35">
      <c r="B24" s="12" t="str">
        <f>'1 lentelė'!$B24</f>
        <v>1.1.1.1.12</v>
      </c>
      <c r="C24" s="12" t="str">
        <f>'1 lentelė'!$C24</f>
        <v>R099905-281900-1112</v>
      </c>
      <c r="D24" s="12" t="str">
        <f>'1 lentelė'!$D24</f>
        <v xml:space="preserve">Viešosios aktyvaus laisvalaikio infrastruktūros plėtra Molėtų mieste, II etapas </v>
      </c>
      <c r="E24" s="12" t="str">
        <f>'1 lentelė'!$E24</f>
        <v>Molėtų rajono savivaldybės administracija</v>
      </c>
      <c r="F24" s="26" t="s">
        <v>65</v>
      </c>
      <c r="G24" s="23" t="s">
        <v>861</v>
      </c>
      <c r="H24" s="23">
        <f>'1 lentelė'!$P24</f>
        <v>945911.74</v>
      </c>
      <c r="I24" s="23">
        <f>'1 lentelė'!$Q24</f>
        <v>797703.56</v>
      </c>
      <c r="J24" s="23">
        <f>'1 lentelė'!$R24</f>
        <v>70385.61</v>
      </c>
      <c r="K24" s="23">
        <f>'1 lentelė'!$S24</f>
        <v>77822.569999999934</v>
      </c>
      <c r="L24" s="23">
        <v>948634.58</v>
      </c>
      <c r="M24" s="23">
        <v>799999.78</v>
      </c>
      <c r="N24" s="23">
        <v>70588.22</v>
      </c>
      <c r="O24" s="23">
        <v>78046.58</v>
      </c>
      <c r="P24" s="23">
        <f t="shared" si="3"/>
        <v>945911.74</v>
      </c>
      <c r="Q24" s="23">
        <v>797703.56</v>
      </c>
      <c r="R24" s="23">
        <v>70385.61</v>
      </c>
      <c r="S24" s="23">
        <v>77822.570000000007</v>
      </c>
      <c r="T24" s="23" t="s">
        <v>1220</v>
      </c>
      <c r="V24" s="38">
        <f t="shared" si="2"/>
        <v>0</v>
      </c>
    </row>
    <row r="25" spans="2:37" s="215" customFormat="1" ht="86.25" customHeight="1" x14ac:dyDescent="0.35">
      <c r="B25" s="12" t="str">
        <f>'1 lentelė'!$B25</f>
        <v>1.1.1.1.13</v>
      </c>
      <c r="C25" s="12" t="str">
        <f>'1 lentelė'!$C25</f>
        <v>R099905-302900-1113</v>
      </c>
      <c r="D25" s="12" t="str">
        <f>'1 lentelė'!$D25</f>
        <v xml:space="preserve">Molėtų miesto J. Janonio g. gyvenamojo kvartalo viešosios infrastruktūros sutvarkymas </v>
      </c>
      <c r="E25" s="12" t="str">
        <f>'1 lentelė'!$E25</f>
        <v>Molėtų rajono savivaldybės administracija</v>
      </c>
      <c r="F25" s="26" t="s">
        <v>65</v>
      </c>
      <c r="G25" s="26" t="s">
        <v>1064</v>
      </c>
      <c r="H25" s="26">
        <f>'1 lentelė'!$P25</f>
        <v>491841.82</v>
      </c>
      <c r="I25" s="26">
        <f>'1 lentelė'!$Q25</f>
        <v>323702.96999999997</v>
      </c>
      <c r="J25" s="26">
        <f>'1 lentelė'!$R25</f>
        <v>28562.03</v>
      </c>
      <c r="K25" s="26">
        <f>'1 lentelė'!$S25</f>
        <v>139576.82000000004</v>
      </c>
      <c r="L25" s="26">
        <f>M25+N25+O25</f>
        <v>489540.74</v>
      </c>
      <c r="M25" s="26">
        <v>323702.96999999997</v>
      </c>
      <c r="N25" s="26">
        <v>28562.03</v>
      </c>
      <c r="O25" s="26">
        <v>137275.74</v>
      </c>
      <c r="P25" s="26">
        <f t="shared" si="3"/>
        <v>489540.72</v>
      </c>
      <c r="Q25" s="26">
        <v>323702.96000000002</v>
      </c>
      <c r="R25" s="26">
        <v>28562.03</v>
      </c>
      <c r="S25" s="26">
        <v>137275.73000000001</v>
      </c>
      <c r="T25" s="65"/>
      <c r="V25" s="40">
        <f t="shared" si="2"/>
        <v>0</v>
      </c>
    </row>
    <row r="26" spans="2:37" s="215" customFormat="1" ht="63.75" customHeight="1" x14ac:dyDescent="0.35">
      <c r="B26" s="12" t="str">
        <f>'1 lentelė'!$B26</f>
        <v xml:space="preserve">1.1.1.1.14 </v>
      </c>
      <c r="C26" s="12" t="str">
        <f>'1 lentelė'!$C26</f>
        <v>R099905-243200-1114</v>
      </c>
      <c r="D26" s="12" t="str">
        <f>'1 lentelė'!$D26</f>
        <v xml:space="preserve">Zarasų Pauliaus Širvio progimnazijos sporto aikštyno įrengimas </v>
      </c>
      <c r="E26" s="12" t="str">
        <f>'1 lentelė'!$E26</f>
        <v xml:space="preserve">Zarasų rajono savivaldybės administracija </v>
      </c>
      <c r="F26" s="26" t="s">
        <v>30</v>
      </c>
      <c r="G26" s="296" t="s">
        <v>861</v>
      </c>
      <c r="H26" s="296">
        <f>'1 lentelė'!$P26</f>
        <v>511945.15</v>
      </c>
      <c r="I26" s="296">
        <f>'1 lentelė'!$Q26</f>
        <v>435153.38</v>
      </c>
      <c r="J26" s="296">
        <f>'1 lentelė'!$R26</f>
        <v>38395.89</v>
      </c>
      <c r="K26" s="296">
        <f>'1 lentelė'!$S26</f>
        <v>38395.879999999997</v>
      </c>
      <c r="L26" s="26">
        <v>518360.92000000004</v>
      </c>
      <c r="M26" s="26">
        <v>440606.78</v>
      </c>
      <c r="N26" s="26">
        <v>38877.07</v>
      </c>
      <c r="O26" s="26">
        <v>38877.07</v>
      </c>
      <c r="P26" s="26">
        <f t="shared" si="3"/>
        <v>511945.15</v>
      </c>
      <c r="Q26" s="26">
        <v>435153.38</v>
      </c>
      <c r="R26" s="26">
        <v>38395.89</v>
      </c>
      <c r="S26" s="26">
        <v>38395.879999999997</v>
      </c>
      <c r="T26" s="26" t="s">
        <v>1331</v>
      </c>
      <c r="V26" s="40">
        <f t="shared" si="2"/>
        <v>0</v>
      </c>
    </row>
    <row r="27" spans="2:37" s="215" customFormat="1" ht="74.25" customHeight="1" x14ac:dyDescent="0.35">
      <c r="B27" s="12" t="str">
        <f>'1 lentelė'!$B27</f>
        <v>1.1.1.1.15</v>
      </c>
      <c r="C27" s="12" t="str">
        <f>'1 lentelė'!$C27</f>
        <v>R02-9906-290000-1115</v>
      </c>
      <c r="D27" s="12" t="str">
        <f>'1 lentelė'!$D27</f>
        <v>Autobusų stoties su turizmo informacijos centru įrengimas Visagino savivaldybėje</v>
      </c>
      <c r="E27" s="12" t="str">
        <f>'1 lentelė'!$E27</f>
        <v>Visagino savivaldybės administracija</v>
      </c>
      <c r="F27" s="26" t="s">
        <v>30</v>
      </c>
      <c r="G27" s="296" t="s">
        <v>66</v>
      </c>
      <c r="H27" s="296">
        <f>'1 lentelė'!P27</f>
        <v>400000</v>
      </c>
      <c r="I27" s="296">
        <f>'1 lentelė'!Q27</f>
        <v>290000</v>
      </c>
      <c r="J27" s="296">
        <f>'1 lentelė'!R27</f>
        <v>25588.240000000002</v>
      </c>
      <c r="K27" s="296">
        <f>'1 lentelė'!S27</f>
        <v>84411.76</v>
      </c>
      <c r="L27" s="26">
        <v>0</v>
      </c>
      <c r="M27" s="26">
        <v>0</v>
      </c>
      <c r="N27" s="26">
        <v>0</v>
      </c>
      <c r="O27" s="26">
        <v>0</v>
      </c>
      <c r="P27" s="26">
        <v>0</v>
      </c>
      <c r="Q27" s="26">
        <v>0</v>
      </c>
      <c r="R27" s="26">
        <v>0</v>
      </c>
      <c r="S27" s="26">
        <v>0</v>
      </c>
      <c r="T27" s="26"/>
      <c r="V27" s="40">
        <f t="shared" si="2"/>
        <v>0</v>
      </c>
    </row>
    <row r="28" spans="2:37" s="215" customFormat="1" ht="90.75" customHeight="1" x14ac:dyDescent="0.35">
      <c r="B28" s="12" t="str">
        <f>'1 lentelė'!$B28</f>
        <v>1.1.1.1.16</v>
      </c>
      <c r="C28" s="12" t="str">
        <f>'1 lentelė'!$C28</f>
        <v>R02-9906-290000-1116</v>
      </c>
      <c r="D28" s="12" t="str">
        <f>'1 lentelė'!$D28</f>
        <v>Jungties nuo geležinkelio stoties iki Visagino miesto centro kartu su etnokultūrų parku įrengimas</v>
      </c>
      <c r="E28" s="12" t="str">
        <f>'1 lentelė'!$E28</f>
        <v>Visagino savivaldybės administracija</v>
      </c>
      <c r="F28" s="26" t="s">
        <v>30</v>
      </c>
      <c r="G28" s="296" t="s">
        <v>66</v>
      </c>
      <c r="H28" s="296">
        <f>'1 lentelė'!P28</f>
        <v>350000</v>
      </c>
      <c r="I28" s="296">
        <f>'1 lentelė'!Q28</f>
        <v>253750</v>
      </c>
      <c r="J28" s="296">
        <f>'1 lentelė'!R28</f>
        <v>22389.71</v>
      </c>
      <c r="K28" s="296">
        <f>'1 lentelė'!S28</f>
        <v>73860.289999999994</v>
      </c>
      <c r="L28" s="26">
        <v>0</v>
      </c>
      <c r="M28" s="26">
        <v>0</v>
      </c>
      <c r="N28" s="26">
        <v>0</v>
      </c>
      <c r="O28" s="26">
        <v>0</v>
      </c>
      <c r="P28" s="26">
        <v>0</v>
      </c>
      <c r="Q28" s="26">
        <v>0</v>
      </c>
      <c r="R28" s="26">
        <v>0</v>
      </c>
      <c r="S28" s="26">
        <v>0</v>
      </c>
      <c r="T28" s="26"/>
      <c r="V28" s="40"/>
    </row>
    <row r="29" spans="2:37" s="215" customFormat="1" ht="63.75" customHeight="1" x14ac:dyDescent="0.35">
      <c r="B29" s="12" t="str">
        <f>'1 lentelė'!$B29</f>
        <v>1.1.1.1.17</v>
      </c>
      <c r="C29" s="12" t="str">
        <f>'1 lentelė'!$C29</f>
        <v>R02-9906-290000-1117</v>
      </c>
      <c r="D29" s="12" t="str">
        <f>'1 lentelė'!$D29</f>
        <v>Sedulinos alėjos atkarpos nuo Parko g. iki Visagino g. rekonstrukcija</v>
      </c>
      <c r="E29" s="12" t="str">
        <f>'1 lentelė'!$E29</f>
        <v>Visagino savivaldybės administracija</v>
      </c>
      <c r="F29" s="26" t="s">
        <v>30</v>
      </c>
      <c r="G29" s="296" t="s">
        <v>66</v>
      </c>
      <c r="H29" s="296">
        <f>'1 lentelė'!P29</f>
        <v>2400000</v>
      </c>
      <c r="I29" s="296">
        <f>'1 lentelė'!Q29</f>
        <v>1740000</v>
      </c>
      <c r="J29" s="296">
        <f>'1 lentelė'!R29</f>
        <v>153529.42000000001</v>
      </c>
      <c r="K29" s="296">
        <f>'1 lentelė'!S29</f>
        <v>506470.58</v>
      </c>
      <c r="L29" s="26">
        <v>0</v>
      </c>
      <c r="M29" s="26">
        <v>0</v>
      </c>
      <c r="N29" s="26">
        <v>0</v>
      </c>
      <c r="O29" s="26">
        <v>0</v>
      </c>
      <c r="P29" s="26">
        <v>0</v>
      </c>
      <c r="Q29" s="26">
        <v>0</v>
      </c>
      <c r="R29" s="26">
        <v>0</v>
      </c>
      <c r="S29" s="26">
        <v>0</v>
      </c>
      <c r="T29" s="26"/>
      <c r="V29" s="40"/>
    </row>
    <row r="30" spans="2:37" s="215" customFormat="1" ht="48.75" customHeight="1" x14ac:dyDescent="0.35">
      <c r="B30" s="12" t="str">
        <f>'1 lentelė'!$B30</f>
        <v>1.1.1.1.18</v>
      </c>
      <c r="C30" s="12" t="str">
        <f>'1 lentelė'!$C30</f>
        <v>R02-9906-290000-1118</v>
      </c>
      <c r="D30" s="12" t="str">
        <f>'1 lentelė'!$D30</f>
        <v>Visagino inovacijų klasterio įkūrimas</v>
      </c>
      <c r="E30" s="12" t="str">
        <f>'1 lentelė'!$E30</f>
        <v>Visagino savivaldybės administracija</v>
      </c>
      <c r="F30" s="26" t="s">
        <v>30</v>
      </c>
      <c r="G30" s="296" t="s">
        <v>66</v>
      </c>
      <c r="H30" s="296">
        <f>'1 lentelė'!P30</f>
        <v>250000</v>
      </c>
      <c r="I30" s="296">
        <f>'1 lentelė'!Q30</f>
        <v>181250</v>
      </c>
      <c r="J30" s="296">
        <f>'1 lentelė'!R30</f>
        <v>15992.65</v>
      </c>
      <c r="K30" s="296">
        <f>'1 lentelė'!S30</f>
        <v>52757.35</v>
      </c>
      <c r="L30" s="26">
        <v>0</v>
      </c>
      <c r="M30" s="26">
        <v>0</v>
      </c>
      <c r="N30" s="26">
        <v>0</v>
      </c>
      <c r="O30" s="26">
        <v>0</v>
      </c>
      <c r="P30" s="26">
        <v>0</v>
      </c>
      <c r="Q30" s="26">
        <v>0</v>
      </c>
      <c r="R30" s="26">
        <v>0</v>
      </c>
      <c r="S30" s="26">
        <v>0</v>
      </c>
      <c r="T30" s="26"/>
      <c r="V30" s="40"/>
    </row>
    <row r="31" spans="2:37" s="215" customFormat="1" ht="98.25" customHeight="1" x14ac:dyDescent="0.35">
      <c r="B31" s="12" t="str">
        <f>'1 lentelė'!$B31</f>
        <v>1.1.1.1.19</v>
      </c>
      <c r="C31" s="12" t="str">
        <f>'1 lentelė'!$C31</f>
        <v>R02-9907-290000-1119</v>
      </c>
      <c r="D31" s="12" t="str">
        <f>'1 lentelė'!$D31</f>
        <v>Verslui svarbios inžinerinės infrastruktūros sukūrimas Molėtų miesto apleistose teritorijose Melioratorių g. 20 ir 18C</v>
      </c>
      <c r="E31" s="12" t="str">
        <f>'1 lentelė'!$E31</f>
        <v>Molėtų rajono savivaldybės administracija</v>
      </c>
      <c r="F31" s="26" t="s">
        <v>30</v>
      </c>
      <c r="G31" s="296" t="s">
        <v>1064</v>
      </c>
      <c r="H31" s="296">
        <f>'1 lentelė'!P31</f>
        <v>191847.69</v>
      </c>
      <c r="I31" s="296">
        <f>'1 lentelė'!Q31</f>
        <v>163070.53</v>
      </c>
      <c r="J31" s="296">
        <f>'1 lentelė'!R31</f>
        <v>14388.58</v>
      </c>
      <c r="K31" s="296">
        <f>'1 lentelė'!S31</f>
        <v>14388.580000000004</v>
      </c>
      <c r="L31" s="26">
        <f>M31+N31+O31</f>
        <v>195894.96999999997</v>
      </c>
      <c r="M31" s="26">
        <v>163070.53</v>
      </c>
      <c r="N31" s="26">
        <v>14388.58</v>
      </c>
      <c r="O31" s="26">
        <v>18435.86</v>
      </c>
      <c r="P31" s="26">
        <v>0</v>
      </c>
      <c r="Q31" s="26">
        <v>0</v>
      </c>
      <c r="R31" s="26">
        <v>0</v>
      </c>
      <c r="S31" s="26">
        <v>0</v>
      </c>
      <c r="T31" s="26"/>
      <c r="V31" s="40"/>
    </row>
    <row r="32" spans="2:37" s="6" customFormat="1" ht="83.25" customHeight="1" x14ac:dyDescent="0.35">
      <c r="B32" s="44" t="str">
        <f>'1 lentelė'!$B32</f>
        <v>1.1.1.2</v>
      </c>
      <c r="C32" s="225" t="s">
        <v>1153</v>
      </c>
      <c r="D32" s="76" t="str">
        <f>'1 lentelė'!$D32</f>
        <v>Priemonė: Pereinamojo laikotarpio tikslinių teritorijų vystymas</v>
      </c>
      <c r="E32" s="44"/>
      <c r="F32" s="44"/>
      <c r="G32" s="44"/>
      <c r="H32" s="255">
        <f>SUM(H33:H35)</f>
        <v>4344260.07</v>
      </c>
      <c r="I32" s="255">
        <f t="shared" ref="I32:S32" si="5">SUM(I33:I35)</f>
        <v>3441264.61</v>
      </c>
      <c r="J32" s="255">
        <f t="shared" si="5"/>
        <v>303639.82</v>
      </c>
      <c r="K32" s="255">
        <f t="shared" si="5"/>
        <v>599355.6399999999</v>
      </c>
      <c r="L32" s="255">
        <f t="shared" si="5"/>
        <v>4344260.0999999996</v>
      </c>
      <c r="M32" s="255">
        <f t="shared" si="5"/>
        <v>3630263.84</v>
      </c>
      <c r="N32" s="255">
        <f t="shared" si="5"/>
        <v>320316.21999999997</v>
      </c>
      <c r="O32" s="255">
        <f t="shared" si="5"/>
        <v>393680.04000000004</v>
      </c>
      <c r="P32" s="255">
        <f t="shared" si="5"/>
        <v>4122870.73</v>
      </c>
      <c r="Q32" s="255">
        <f t="shared" si="5"/>
        <v>3267786.4</v>
      </c>
      <c r="R32" s="255">
        <f t="shared" si="5"/>
        <v>288485.76000000001</v>
      </c>
      <c r="S32" s="255">
        <f t="shared" si="5"/>
        <v>566598.57000000007</v>
      </c>
      <c r="T32" s="29"/>
      <c r="U32" s="215"/>
      <c r="V32" s="40">
        <f t="shared" ref="V32:V34" si="6">L32-M32-N32-O32</f>
        <v>0</v>
      </c>
      <c r="W32" s="215"/>
      <c r="X32" s="40"/>
      <c r="Y32" s="40"/>
      <c r="Z32" s="40"/>
      <c r="AA32" s="40"/>
      <c r="AB32" s="40"/>
      <c r="AC32" s="40"/>
      <c r="AD32" s="40"/>
      <c r="AE32" s="40"/>
      <c r="AF32" s="40"/>
      <c r="AG32" s="40"/>
      <c r="AH32" s="40"/>
      <c r="AI32" s="40"/>
      <c r="AJ32" s="40"/>
      <c r="AK32" s="40"/>
    </row>
    <row r="33" spans="1:37" s="216" customFormat="1" ht="66.75" customHeight="1" x14ac:dyDescent="0.35">
      <c r="A33" s="220"/>
      <c r="B33" s="12" t="str">
        <f>'1 lentelė'!$B33</f>
        <v>1.1.1.2.1</v>
      </c>
      <c r="C33" s="203" t="str">
        <f>'1 lentelė'!$C33</f>
        <v>R099903-300000-1115</v>
      </c>
      <c r="D33" s="203" t="str">
        <f>'1 lentelė'!$D33</f>
        <v xml:space="preserve">Daugiabučių namų kvartalų Ignalinos mieste kompleksinis sutvarkymas </v>
      </c>
      <c r="E33" s="203" t="str">
        <f>'1 lentelė'!$E33</f>
        <v>Ignalinos rajono savivaldybės administracija</v>
      </c>
      <c r="F33" s="198" t="s">
        <v>65</v>
      </c>
      <c r="G33" s="198" t="s">
        <v>861</v>
      </c>
      <c r="H33" s="198">
        <f>'1 lentelė'!$P33</f>
        <v>280999.21000000002</v>
      </c>
      <c r="I33" s="198">
        <f>'1 lentelė'!$Q33</f>
        <v>238849.32</v>
      </c>
      <c r="J33" s="198">
        <f>'1 lentelė'!$R33</f>
        <v>21074.94</v>
      </c>
      <c r="K33" s="198">
        <f>'1 lentelė'!$S33</f>
        <v>21074.950000000015</v>
      </c>
      <c r="L33" s="198">
        <v>280999.21000000002</v>
      </c>
      <c r="M33" s="198">
        <v>238849.32</v>
      </c>
      <c r="N33" s="198">
        <v>21074.94</v>
      </c>
      <c r="O33" s="198">
        <v>21074.95</v>
      </c>
      <c r="P33" s="198">
        <v>280999.21000000002</v>
      </c>
      <c r="Q33" s="198">
        <v>238849.32</v>
      </c>
      <c r="R33" s="198">
        <v>21074.94</v>
      </c>
      <c r="S33" s="198">
        <v>21074.95</v>
      </c>
      <c r="T33" s="198" t="s">
        <v>863</v>
      </c>
      <c r="U33" s="215"/>
      <c r="V33" s="40">
        <f t="shared" si="6"/>
        <v>0</v>
      </c>
      <c r="W33" s="215"/>
      <c r="X33" s="40"/>
      <c r="Y33" s="40"/>
      <c r="Z33" s="40"/>
      <c r="AA33" s="40"/>
      <c r="AB33" s="40"/>
      <c r="AC33" s="40"/>
      <c r="AD33" s="40"/>
      <c r="AE33" s="40"/>
      <c r="AF33" s="40"/>
      <c r="AG33" s="40"/>
      <c r="AH33" s="40"/>
      <c r="AI33" s="40"/>
      <c r="AJ33" s="40"/>
      <c r="AK33" s="40"/>
    </row>
    <row r="34" spans="1:37" s="6" customFormat="1" ht="103.5" customHeight="1" x14ac:dyDescent="0.35">
      <c r="B34" s="12" t="str">
        <f>'1 lentelė'!$B34</f>
        <v>1.1.1.2.2</v>
      </c>
      <c r="C34" s="12" t="str">
        <f>'1 lentelė'!$C34</f>
        <v>R099902-310000-1116</v>
      </c>
      <c r="D34" s="12" t="str">
        <f>'1 lentelė'!$D34</f>
        <v xml:space="preserve">Apleistų/avarinių pastatų nugriovimas ir teritorijos valymas, regeneruojant buvusį karinį miestelį </v>
      </c>
      <c r="E34" s="12" t="str">
        <f>'1 lentelė'!$E34</f>
        <v>Visagino savivaldybės administracija</v>
      </c>
      <c r="F34" s="23" t="s">
        <v>65</v>
      </c>
      <c r="G34" s="23" t="s">
        <v>1064</v>
      </c>
      <c r="H34" s="23">
        <f>'1 lentelė'!$P34</f>
        <v>2967711.21</v>
      </c>
      <c r="I34" s="23">
        <f>'1 lentelė'!$Q34</f>
        <v>2333555.31</v>
      </c>
      <c r="J34" s="23">
        <f>'1 lentelė'!$R34</f>
        <v>205900.88</v>
      </c>
      <c r="K34" s="23">
        <f>'1 lentelė'!$S34</f>
        <v>428255.0199999999</v>
      </c>
      <c r="L34" s="23">
        <f>M34+N34+O34</f>
        <v>2967711.21</v>
      </c>
      <c r="M34" s="23">
        <v>2522554.52</v>
      </c>
      <c r="N34" s="23">
        <v>222577.28</v>
      </c>
      <c r="O34" s="23">
        <v>222579.41</v>
      </c>
      <c r="P34" s="198">
        <f>Q34+R34+S34</f>
        <v>2746321.87</v>
      </c>
      <c r="Q34" s="198">
        <v>2160077.1</v>
      </c>
      <c r="R34" s="198">
        <v>190746.82</v>
      </c>
      <c r="S34" s="198">
        <v>395497.95</v>
      </c>
      <c r="T34" s="198"/>
      <c r="U34" s="215"/>
      <c r="V34" s="40">
        <f t="shared" si="6"/>
        <v>0</v>
      </c>
      <c r="W34" s="215"/>
      <c r="X34" s="40"/>
      <c r="Y34" s="40"/>
      <c r="Z34" s="40"/>
      <c r="AA34" s="40"/>
      <c r="AB34" s="40"/>
      <c r="AC34" s="40"/>
      <c r="AD34" s="40"/>
      <c r="AE34" s="40"/>
      <c r="AF34" s="40"/>
      <c r="AG34" s="40"/>
      <c r="AH34" s="40"/>
      <c r="AI34" s="40"/>
      <c r="AJ34" s="40"/>
      <c r="AK34" s="40"/>
    </row>
    <row r="35" spans="1:37" s="6" customFormat="1" ht="63.75" customHeight="1" x14ac:dyDescent="0.35">
      <c r="B35" s="12" t="str">
        <f>'1 lentelė'!$B35</f>
        <v>1.1.1.2.3</v>
      </c>
      <c r="C35" s="12" t="str">
        <f>'1 lentelė'!$C35</f>
        <v>R099902-300000-1117</v>
      </c>
      <c r="D35" s="12" t="str">
        <f>'1 lentelė'!$D35</f>
        <v xml:space="preserve">Dauniškio daugiabučių namų kvartalo teritorijos sutvarkymas </v>
      </c>
      <c r="E35" s="12" t="str">
        <f>'1 lentelė'!$E35</f>
        <v>Utenos rajono savivaldybės administracija</v>
      </c>
      <c r="F35" s="23" t="s">
        <v>65</v>
      </c>
      <c r="G35" s="23" t="s">
        <v>861</v>
      </c>
      <c r="H35" s="23">
        <f>'1 lentelė'!$P35</f>
        <v>1095549.6499999999</v>
      </c>
      <c r="I35" s="23">
        <f>'1 lentelė'!$Q35</f>
        <v>868859.98</v>
      </c>
      <c r="J35" s="23">
        <f>'1 lentelė'!$R35</f>
        <v>76664</v>
      </c>
      <c r="K35" s="23">
        <f>'1 lentelė'!$S35</f>
        <v>150025.66999999993</v>
      </c>
      <c r="L35" s="23">
        <v>1095549.68</v>
      </c>
      <c r="M35" s="23">
        <v>868860</v>
      </c>
      <c r="N35" s="23">
        <v>76664</v>
      </c>
      <c r="O35" s="23">
        <v>150025.68</v>
      </c>
      <c r="P35" s="23">
        <v>1095549.6499999999</v>
      </c>
      <c r="Q35" s="23">
        <v>868859.98</v>
      </c>
      <c r="R35" s="23">
        <v>76664</v>
      </c>
      <c r="S35" s="23">
        <v>150025.67000000001</v>
      </c>
      <c r="T35" s="23" t="s">
        <v>1432</v>
      </c>
      <c r="V35" s="174"/>
    </row>
    <row r="36" spans="1:37" s="6" customFormat="1" ht="199.5" customHeight="1" x14ac:dyDescent="0.35">
      <c r="B36" s="42" t="str">
        <f>'1 lentelė'!$B36</f>
        <v xml:space="preserve">1.1.2 </v>
      </c>
      <c r="C36" s="42"/>
      <c r="D36" s="42" t="str">
        <f>'1 lentelė'!$D36</f>
        <v>Uždavinys: Kompleksiškai atnaujinti 1-6 tūkst. gyventojų turinčių miestų (išskyrus savivaldybių centrus), miestelių ir kaimų bendruomeninę ir viešąją infrastruktūrą</v>
      </c>
      <c r="E36" s="42"/>
      <c r="F36" s="42"/>
      <c r="G36" s="42"/>
      <c r="H36" s="42"/>
      <c r="I36" s="42"/>
      <c r="J36" s="42"/>
      <c r="K36" s="42"/>
      <c r="L36" s="43"/>
      <c r="M36" s="43"/>
      <c r="N36" s="43"/>
      <c r="O36" s="43"/>
      <c r="P36" s="43"/>
      <c r="Q36" s="43"/>
      <c r="R36" s="43"/>
      <c r="S36" s="43"/>
      <c r="T36" s="19"/>
    </row>
    <row r="37" spans="1:37" s="6" customFormat="1" ht="69" customHeight="1" x14ac:dyDescent="0.35">
      <c r="B37" s="44" t="str">
        <f>'1 lentelė'!$B37</f>
        <v>1.1.2.1</v>
      </c>
      <c r="C37" s="225" t="s">
        <v>162</v>
      </c>
      <c r="D37" s="76" t="str">
        <f>'1 lentelė'!$D37</f>
        <v>Priemonė: Kaimo gyvenamųjų vietovių atnaujinimas</v>
      </c>
      <c r="E37" s="44"/>
      <c r="F37" s="44"/>
      <c r="G37" s="44"/>
      <c r="H37" s="255">
        <f>SUM(H38)</f>
        <v>895999.62</v>
      </c>
      <c r="I37" s="255">
        <f t="shared" ref="I37:S37" si="7">SUM(I38)</f>
        <v>761599.68</v>
      </c>
      <c r="J37" s="255">
        <f t="shared" si="7"/>
        <v>89599.96</v>
      </c>
      <c r="K37" s="255">
        <f t="shared" si="7"/>
        <v>44799.979999999938</v>
      </c>
      <c r="L37" s="255">
        <f t="shared" si="7"/>
        <v>904720</v>
      </c>
      <c r="M37" s="255">
        <f t="shared" si="7"/>
        <v>769012</v>
      </c>
      <c r="N37" s="255">
        <f t="shared" si="7"/>
        <v>90472</v>
      </c>
      <c r="O37" s="255">
        <f t="shared" si="7"/>
        <v>45236</v>
      </c>
      <c r="P37" s="255">
        <f t="shared" si="7"/>
        <v>895999.62</v>
      </c>
      <c r="Q37" s="255">
        <f t="shared" si="7"/>
        <v>761599.68</v>
      </c>
      <c r="R37" s="255">
        <f t="shared" si="7"/>
        <v>89599.96</v>
      </c>
      <c r="S37" s="255">
        <f t="shared" si="7"/>
        <v>44799.98</v>
      </c>
      <c r="T37" s="29"/>
    </row>
    <row r="38" spans="1:37" s="216" customFormat="1" ht="105.75" customHeight="1" x14ac:dyDescent="0.35">
      <c r="B38" s="12" t="str">
        <f>'1 lentelė'!$B38</f>
        <v>1.1.2.1.1</v>
      </c>
      <c r="C38" s="203" t="str">
        <f>'1 lentelė'!$C38</f>
        <v xml:space="preserve"> R099908-293300-1118</v>
      </c>
      <c r="D38" s="203" t="str">
        <f>'1 lentelė'!$D38</f>
        <v>Didžiasalio kaimo viešųjų erdvių atnaujinimas ir pastato dalies patalpų pritaikymas bendruomenės poreikiams</v>
      </c>
      <c r="E38" s="203" t="str">
        <f>'1 lentelė'!$E38</f>
        <v>Ignalinos rajono savivaldybės administracija</v>
      </c>
      <c r="F38" s="198" t="s">
        <v>87</v>
      </c>
      <c r="G38" s="198" t="s">
        <v>861</v>
      </c>
      <c r="H38" s="198">
        <f>'1 lentelė'!$P38</f>
        <v>895999.62</v>
      </c>
      <c r="I38" s="198">
        <f>'1 lentelė'!$Q38</f>
        <v>761599.68</v>
      </c>
      <c r="J38" s="198">
        <f>'1 lentelė'!$R38</f>
        <v>89599.96</v>
      </c>
      <c r="K38" s="198">
        <f>'1 lentelė'!$S38</f>
        <v>44799.979999999938</v>
      </c>
      <c r="L38" s="198">
        <v>904720</v>
      </c>
      <c r="M38" s="198">
        <v>769012</v>
      </c>
      <c r="N38" s="198">
        <v>90472</v>
      </c>
      <c r="O38" s="198">
        <v>45236</v>
      </c>
      <c r="P38" s="198">
        <v>895999.62</v>
      </c>
      <c r="Q38" s="198">
        <v>761599.68</v>
      </c>
      <c r="R38" s="198">
        <v>89599.96</v>
      </c>
      <c r="S38" s="198">
        <v>44799.98</v>
      </c>
      <c r="T38" s="198" t="s">
        <v>1392</v>
      </c>
    </row>
    <row r="39" spans="1:37" s="6" customFormat="1" ht="222.75" customHeight="1" x14ac:dyDescent="0.35">
      <c r="B39" s="42" t="str">
        <f>'1 lentelė'!$B39</f>
        <v xml:space="preserve">1.1.3 </v>
      </c>
      <c r="C39" s="42"/>
      <c r="D39" s="42" t="str">
        <f>'1 lentelė'!$D39</f>
        <v>Uždavinys: Kompleksiškai atnaujinti mažiau kaip 1 tūkst. gyventojų turinčių miestų, miestelių ir kaimų (iki 1 tūkst. gyv.) viešąją infrastruktūrą (taikant kaimo plėtros politikos priemones)</v>
      </c>
      <c r="E39" s="42"/>
      <c r="F39" s="42"/>
      <c r="G39" s="42"/>
      <c r="H39" s="42"/>
      <c r="I39" s="42"/>
      <c r="J39" s="42"/>
      <c r="K39" s="42"/>
      <c r="L39" s="42"/>
      <c r="M39" s="42"/>
      <c r="N39" s="42"/>
      <c r="O39" s="42"/>
      <c r="P39" s="42"/>
      <c r="Q39" s="42"/>
      <c r="R39" s="42"/>
      <c r="S39" s="42"/>
      <c r="T39" s="20"/>
    </row>
    <row r="40" spans="1:37" s="6" customFormat="1" ht="125.25" customHeight="1" x14ac:dyDescent="0.35">
      <c r="B40" s="44" t="str">
        <f>'1 lentelė'!$B40</f>
        <v xml:space="preserve">1.1.3.1 </v>
      </c>
      <c r="C40" s="44"/>
      <c r="D40" s="76" t="str">
        <f>'1 lentelė'!$D40</f>
        <v>Priemonė (KPP veiklos sritis): Parama investicijoms į visų rūšių mažos apimties infrastruktūrą</v>
      </c>
      <c r="E40" s="44"/>
      <c r="F40" s="44"/>
      <c r="G40" s="44"/>
      <c r="H40" s="302">
        <f>H41</f>
        <v>4165059</v>
      </c>
      <c r="I40" s="302">
        <f t="shared" ref="I40:S40" si="8">I41</f>
        <v>3540300.15</v>
      </c>
      <c r="J40" s="302">
        <f t="shared" si="8"/>
        <v>624758.85000000009</v>
      </c>
      <c r="K40" s="302">
        <f t="shared" si="8"/>
        <v>0</v>
      </c>
      <c r="L40" s="302">
        <f t="shared" si="8"/>
        <v>3980489</v>
      </c>
      <c r="M40" s="302">
        <f t="shared" si="8"/>
        <v>3383415.65</v>
      </c>
      <c r="N40" s="302">
        <f t="shared" si="8"/>
        <v>597073.35000000009</v>
      </c>
      <c r="O40" s="302">
        <f t="shared" si="8"/>
        <v>0</v>
      </c>
      <c r="P40" s="302">
        <f t="shared" si="8"/>
        <v>3369921.39</v>
      </c>
      <c r="Q40" s="302">
        <f t="shared" si="8"/>
        <v>2864433.1814999999</v>
      </c>
      <c r="R40" s="302">
        <f t="shared" si="8"/>
        <v>505488.20850000018</v>
      </c>
      <c r="S40" s="302">
        <f t="shared" si="8"/>
        <v>0</v>
      </c>
      <c r="T40" s="302"/>
    </row>
    <row r="41" spans="1:37" s="6" customFormat="1" ht="81.75" customHeight="1" x14ac:dyDescent="0.35">
      <c r="B41" s="26" t="str">
        <f>'1 lentelė'!B41</f>
        <v>1.1.3.1.-1.1.3.28</v>
      </c>
      <c r="C41" s="26"/>
      <c r="D41" s="296" t="str">
        <f>'1 lentelė'!D41</f>
        <v>Pagrindinės paslaugos ir kaimų atnaujinimas kaimo vietovėse</v>
      </c>
      <c r="E41" s="296" t="str">
        <f>'1 lentelė'!E41</f>
        <v>Utenos apskrities savivaldybių administracijos</v>
      </c>
      <c r="F41" s="26" t="str">
        <f>'1 lentelė'!J41</f>
        <v>-</v>
      </c>
      <c r="G41" s="26" t="s">
        <v>1446</v>
      </c>
      <c r="H41" s="26">
        <f>'1 lentelė'!P41</f>
        <v>4165059</v>
      </c>
      <c r="I41" s="26">
        <f>'1 lentelė'!Q41</f>
        <v>3540300.15</v>
      </c>
      <c r="J41" s="26">
        <f>'1 lentelė'!R41</f>
        <v>624758.85000000009</v>
      </c>
      <c r="K41" s="26">
        <f>'1 lentelė'!S41</f>
        <v>0</v>
      </c>
      <c r="L41" s="26">
        <v>3980489</v>
      </c>
      <c r="M41" s="26">
        <v>3383415.65</v>
      </c>
      <c r="N41" s="26">
        <f>L41-M41</f>
        <v>597073.35000000009</v>
      </c>
      <c r="O41" s="26">
        <f>L41-M41-N41</f>
        <v>0</v>
      </c>
      <c r="P41" s="26">
        <v>3369921.39</v>
      </c>
      <c r="Q41" s="47">
        <f>P41*0.85</f>
        <v>2864433.1814999999</v>
      </c>
      <c r="R41" s="47">
        <f>P41-Q41</f>
        <v>505488.20850000018</v>
      </c>
      <c r="S41" s="72">
        <f>P41-Q41-R41</f>
        <v>0</v>
      </c>
      <c r="T41" s="29"/>
    </row>
    <row r="42" spans="1:37" s="6" customFormat="1" ht="142.5" customHeight="1" x14ac:dyDescent="0.35">
      <c r="B42" s="44" t="str">
        <f>'1 lentelė'!$B42</f>
        <v>1.1.3.2</v>
      </c>
      <c r="C42" s="44"/>
      <c r="D42" s="76" t="str">
        <f>'1 lentelė'!$D42</f>
        <v>Priemonė (KPP veiklos sritis): Parama investicijoms į kaimo kultūros ir gamtos paveldą, kraštovaizdį</v>
      </c>
      <c r="E42" s="44"/>
      <c r="F42" s="44"/>
      <c r="G42" s="44"/>
      <c r="H42" s="44"/>
      <c r="I42" s="44"/>
      <c r="J42" s="44"/>
      <c r="K42" s="44"/>
      <c r="L42" s="44"/>
      <c r="M42" s="44"/>
      <c r="N42" s="44"/>
      <c r="O42" s="44"/>
      <c r="P42" s="44"/>
      <c r="Q42" s="44"/>
      <c r="R42" s="44"/>
      <c r="S42" s="44"/>
      <c r="T42" s="21"/>
    </row>
    <row r="43" spans="1:37" s="6" customFormat="1" ht="104.25" customHeight="1" x14ac:dyDescent="0.35">
      <c r="B43" s="45" t="str">
        <f>'1 lentelė'!$B43</f>
        <v xml:space="preserve">1.2 </v>
      </c>
      <c r="C43" s="45"/>
      <c r="D43" s="45" t="str">
        <f>'1 lentelė'!$D43</f>
        <v>Tikslas: Modernios regiono transporto infrastruktūros ir darnaus judumo plėtojimas</v>
      </c>
      <c r="E43" s="45"/>
      <c r="F43" s="45"/>
      <c r="G43" s="45"/>
      <c r="H43" s="45"/>
      <c r="I43" s="45"/>
      <c r="J43" s="45"/>
      <c r="K43" s="45"/>
      <c r="L43" s="45"/>
      <c r="M43" s="45"/>
      <c r="N43" s="45"/>
      <c r="O43" s="45"/>
      <c r="P43" s="45"/>
      <c r="Q43" s="45"/>
      <c r="R43" s="45"/>
      <c r="S43" s="45"/>
      <c r="T43" s="18"/>
    </row>
    <row r="44" spans="1:37" s="6" customFormat="1" ht="81.75" customHeight="1" x14ac:dyDescent="0.35">
      <c r="B44" s="42" t="str">
        <f>'1 lentelė'!$B44</f>
        <v xml:space="preserve">1.2.1 </v>
      </c>
      <c r="C44" s="42"/>
      <c r="D44" s="42" t="str">
        <f>'1 lentelė'!$D44</f>
        <v>Uždavinys: Kompleksiškai modernizuoti kelių transporto infrastruktūrą</v>
      </c>
      <c r="E44" s="42"/>
      <c r="F44" s="42"/>
      <c r="G44" s="42"/>
      <c r="H44" s="42"/>
      <c r="I44" s="42"/>
      <c r="J44" s="42"/>
      <c r="K44" s="42"/>
      <c r="L44" s="42"/>
      <c r="M44" s="42"/>
      <c r="N44" s="42"/>
      <c r="O44" s="42"/>
      <c r="P44" s="42"/>
      <c r="Q44" s="42"/>
      <c r="R44" s="42"/>
      <c r="S44" s="42"/>
      <c r="T44" s="20"/>
    </row>
    <row r="45" spans="1:37" s="6" customFormat="1" ht="43.5" customHeight="1" x14ac:dyDescent="0.35">
      <c r="B45" s="44" t="str">
        <f>'1 lentelė'!$B45</f>
        <v>1.2.1.1</v>
      </c>
      <c r="C45" s="225" t="s">
        <v>180</v>
      </c>
      <c r="D45" s="76" t="str">
        <f>'1 lentelė'!$D45</f>
        <v>Priemonė:Vietinių kelių vystymas</v>
      </c>
      <c r="E45" s="44"/>
      <c r="F45" s="44"/>
      <c r="G45" s="44"/>
      <c r="H45" s="255">
        <f t="shared" ref="H45:S45" si="9">SUM(H46:H56)</f>
        <v>5102693.32</v>
      </c>
      <c r="I45" s="255">
        <f t="shared" si="9"/>
        <v>4010524.77</v>
      </c>
      <c r="J45" s="255">
        <f t="shared" si="9"/>
        <v>0</v>
      </c>
      <c r="K45" s="255">
        <f t="shared" si="9"/>
        <v>1092168.5499999998</v>
      </c>
      <c r="L45" s="255">
        <f t="shared" si="9"/>
        <v>5073714.3699999992</v>
      </c>
      <c r="M45" s="255">
        <f t="shared" si="9"/>
        <v>3822828.2699999996</v>
      </c>
      <c r="N45" s="255">
        <f t="shared" si="9"/>
        <v>0</v>
      </c>
      <c r="O45" s="255">
        <f t="shared" si="9"/>
        <v>1171528.3500000001</v>
      </c>
      <c r="P45" s="255">
        <f t="shared" si="9"/>
        <v>3883816.15</v>
      </c>
      <c r="Q45" s="255">
        <f t="shared" si="9"/>
        <v>2858741.0799999996</v>
      </c>
      <c r="R45" s="255">
        <f t="shared" si="9"/>
        <v>0</v>
      </c>
      <c r="S45" s="255">
        <f t="shared" si="9"/>
        <v>1025075.07</v>
      </c>
      <c r="T45" s="29"/>
    </row>
    <row r="46" spans="1:37" s="215" customFormat="1" ht="90" customHeight="1" x14ac:dyDescent="0.35">
      <c r="B46" s="12" t="str">
        <f>'1 lentelė'!$B46</f>
        <v>1.2.1.1.1</v>
      </c>
      <c r="C46" s="12" t="str">
        <f>'1 lentelė'!$C46</f>
        <v>R095511-110000-1201</v>
      </c>
      <c r="D46" s="12" t="str">
        <f>'1 lentelė'!$D46</f>
        <v>Gatvės Ignalinos miesto rekreacinėje zonoje tarp Gavio ežero ir Turistų gatvės įrengimas</v>
      </c>
      <c r="E46" s="12" t="str">
        <f>'1 lentelė'!$E46</f>
        <v>Ignalinos rajono savivaldybės administracija</v>
      </c>
      <c r="F46" s="29" t="s">
        <v>65</v>
      </c>
      <c r="G46" s="29" t="s">
        <v>861</v>
      </c>
      <c r="H46" s="26">
        <f>'1 lentelė'!$P46</f>
        <v>338553.02</v>
      </c>
      <c r="I46" s="26">
        <f>'1 lentelė'!$Q46</f>
        <v>287770.06</v>
      </c>
      <c r="J46" s="26">
        <f>'1 lentelė'!$R46</f>
        <v>0</v>
      </c>
      <c r="K46" s="26">
        <f>'1 lentelė'!$S46</f>
        <v>50782.960000000021</v>
      </c>
      <c r="L46" s="47">
        <v>338553.02</v>
      </c>
      <c r="M46" s="47">
        <v>287770.06</v>
      </c>
      <c r="N46" s="72">
        <v>0</v>
      </c>
      <c r="O46" s="47">
        <v>50782.96</v>
      </c>
      <c r="P46" s="47">
        <f>Q46+S46</f>
        <v>338552.02999999997</v>
      </c>
      <c r="Q46" s="47">
        <v>287769.21999999997</v>
      </c>
      <c r="R46" s="47">
        <v>0</v>
      </c>
      <c r="S46" s="47">
        <v>50782.81</v>
      </c>
      <c r="T46" s="47" t="s">
        <v>1433</v>
      </c>
      <c r="W46" s="217"/>
      <c r="X46" s="218"/>
      <c r="Y46" s="218"/>
      <c r="Z46" s="219"/>
    </row>
    <row r="47" spans="1:37" s="6" customFormat="1" ht="42.75" customHeight="1" x14ac:dyDescent="0.35">
      <c r="B47" s="12" t="str">
        <f>'1 lentelė'!$B47</f>
        <v xml:space="preserve">1.2.1.1.2 </v>
      </c>
      <c r="C47" s="12" t="str">
        <f>'1 lentelė'!$C47</f>
        <v>R095511-120000-1202</v>
      </c>
      <c r="D47" s="12" t="str">
        <f>'1 lentelė'!$D47</f>
        <v>Zarasų gatvės rekonstrukcija Zarasų mieste</v>
      </c>
      <c r="E47" s="12" t="str">
        <f>'1 lentelė'!$E47</f>
        <v>Zarasų rajono savivaldybės administracija</v>
      </c>
      <c r="F47" s="29" t="s">
        <v>65</v>
      </c>
      <c r="G47" s="31" t="s">
        <v>1064</v>
      </c>
      <c r="H47" s="23">
        <f>'1 lentelė'!$P47</f>
        <v>194771.6</v>
      </c>
      <c r="I47" s="23">
        <f>'1 lentelė'!$Q47</f>
        <v>165555</v>
      </c>
      <c r="J47" s="23">
        <f>'1 lentelė'!$R47</f>
        <v>0</v>
      </c>
      <c r="K47" s="23">
        <f>'1 lentelė'!$S47</f>
        <v>29216.600000000006</v>
      </c>
      <c r="L47" s="49">
        <f>M47+O47</f>
        <v>191144.09</v>
      </c>
      <c r="M47" s="49">
        <v>162472.47</v>
      </c>
      <c r="N47" s="229">
        <v>0</v>
      </c>
      <c r="O47" s="49">
        <v>28671.62</v>
      </c>
      <c r="P47" s="49">
        <f>Q47+S47</f>
        <v>53403.299999999996</v>
      </c>
      <c r="Q47" s="49">
        <v>48083.199999999997</v>
      </c>
      <c r="R47" s="49">
        <v>0</v>
      </c>
      <c r="S47" s="49">
        <v>5320.1</v>
      </c>
      <c r="T47" s="48"/>
      <c r="W47" s="86"/>
      <c r="X47" s="87"/>
      <c r="Y47" s="87"/>
      <c r="Z47" s="41"/>
    </row>
    <row r="48" spans="1:37" s="215" customFormat="1" ht="133.5" customHeight="1" x14ac:dyDescent="0.35">
      <c r="B48" s="12" t="str">
        <f>'1 lentelė'!$B48</f>
        <v>1.2.1.1.3</v>
      </c>
      <c r="C48" s="12" t="str">
        <f>'1 lentelė'!$C48</f>
        <v>R095511-121100-1203</v>
      </c>
      <c r="D48" s="12" t="str">
        <f>'1 lentelė'!$D48</f>
        <v xml:space="preserve">Susisiekimo sąlygų pagerinimas tarp kuriamų Anykščių miesto traukos centrų bei patogus gyvenamosios aplinkos pasiekiamumo užtikrinimas. </v>
      </c>
      <c r="E48" s="12" t="str">
        <f>'1 lentelė'!$E48</f>
        <v>Anykščių rajono savivaldybės administracija</v>
      </c>
      <c r="F48" s="29" t="s">
        <v>65</v>
      </c>
      <c r="G48" s="29" t="s">
        <v>861</v>
      </c>
      <c r="H48" s="26">
        <v>580141.18000000005</v>
      </c>
      <c r="I48" s="26">
        <v>493120</v>
      </c>
      <c r="J48" s="26">
        <v>0</v>
      </c>
      <c r="K48" s="26">
        <v>87021.18</v>
      </c>
      <c r="L48" s="47">
        <v>615073.19000000006</v>
      </c>
      <c r="M48" s="47">
        <v>522812.21</v>
      </c>
      <c r="N48" s="72">
        <v>0</v>
      </c>
      <c r="O48" s="47">
        <v>92260.98</v>
      </c>
      <c r="P48" s="47">
        <f>Q48+R48+S48</f>
        <v>580141.17999999993</v>
      </c>
      <c r="Q48" s="47">
        <v>493120</v>
      </c>
      <c r="R48" s="72">
        <v>0</v>
      </c>
      <c r="S48" s="47">
        <v>87021.18</v>
      </c>
      <c r="T48" s="47" t="s">
        <v>1384</v>
      </c>
      <c r="W48" s="217"/>
      <c r="X48" s="218"/>
      <c r="Y48" s="218"/>
      <c r="Z48" s="219"/>
    </row>
    <row r="49" spans="2:26" s="215" customFormat="1" ht="90.75" customHeight="1" x14ac:dyDescent="0.35">
      <c r="B49" s="12" t="str">
        <f>'1 lentelė'!$B49</f>
        <v>1.2.1.1.4</v>
      </c>
      <c r="C49" s="12" t="str">
        <f>'1 lentelė'!$C49</f>
        <v>R095511-120000-1204</v>
      </c>
      <c r="D49" s="12" t="str">
        <f>'1 lentelė'!$D49</f>
        <v>Gyvenamosios aplinkos pasiekiamumo gerinimas Zarasų mieste rekonstruojant K. Donelaičio gatvę</v>
      </c>
      <c r="E49" s="12" t="str">
        <f>'1 lentelė'!$E49</f>
        <v>Zarasų rajono savivaldybės administracija</v>
      </c>
      <c r="F49" s="29" t="s">
        <v>65</v>
      </c>
      <c r="G49" s="29" t="s">
        <v>861</v>
      </c>
      <c r="H49" s="26">
        <f>'1 lentelė'!$P49</f>
        <v>629529.59</v>
      </c>
      <c r="I49" s="26">
        <f>'1 lentelė'!$Q49</f>
        <v>535100.15</v>
      </c>
      <c r="J49" s="26">
        <f>'1 lentelė'!$R49</f>
        <v>0</v>
      </c>
      <c r="K49" s="26">
        <f>'1 lentelė'!$S49</f>
        <v>94429.439999999944</v>
      </c>
      <c r="L49" s="26">
        <v>629529.59000000008</v>
      </c>
      <c r="M49" s="47">
        <v>535100.15</v>
      </c>
      <c r="N49" s="72">
        <v>0</v>
      </c>
      <c r="O49" s="47">
        <f>47214.72+W49</f>
        <v>47214.720000000001</v>
      </c>
      <c r="P49" s="26">
        <v>629529.59</v>
      </c>
      <c r="Q49" s="26">
        <v>535100.15</v>
      </c>
      <c r="R49" s="26">
        <v>0</v>
      </c>
      <c r="S49" s="26">
        <f>P49-Q49</f>
        <v>94429.439999999944</v>
      </c>
      <c r="T49" s="26" t="s">
        <v>1332</v>
      </c>
      <c r="U49" s="222"/>
      <c r="W49" s="217"/>
      <c r="X49" s="218"/>
      <c r="Y49" s="218"/>
      <c r="Z49" s="219"/>
    </row>
    <row r="50" spans="2:26" s="215" customFormat="1" ht="71.25" customHeight="1" x14ac:dyDescent="0.35">
      <c r="B50" s="12" t="str">
        <f>'1 lentelė'!$B50</f>
        <v>1.2.1.1.5</v>
      </c>
      <c r="C50" s="12" t="str">
        <f>'1 lentelė'!$C50</f>
        <v>R095511-120000-1205</v>
      </c>
      <c r="D50" s="12" t="str">
        <f>'1 lentelė'!$D50</f>
        <v xml:space="preserve">Molėtų miesto Pastovio g., Siesarties g. ir S. Nėries g. rekonstrukcija </v>
      </c>
      <c r="E50" s="12" t="str">
        <f>'1 lentelė'!$E50</f>
        <v>Molėtų rajono savivaldybės administracija</v>
      </c>
      <c r="F50" s="29" t="s">
        <v>65</v>
      </c>
      <c r="G50" s="29" t="s">
        <v>861</v>
      </c>
      <c r="H50" s="26">
        <v>422480.42</v>
      </c>
      <c r="I50" s="26">
        <v>356602.97</v>
      </c>
      <c r="J50" s="26">
        <v>0</v>
      </c>
      <c r="K50" s="26">
        <v>65877.450000000012</v>
      </c>
      <c r="L50" s="26">
        <v>428573.82999999996</v>
      </c>
      <c r="M50" s="47">
        <v>361746.23</v>
      </c>
      <c r="N50" s="72">
        <v>0</v>
      </c>
      <c r="O50" s="47">
        <f>34684.57+W50</f>
        <v>34684.57</v>
      </c>
      <c r="P50" s="47">
        <f>Q50+R50+S50</f>
        <v>422480.42</v>
      </c>
      <c r="Q50" s="47">
        <v>356602.97</v>
      </c>
      <c r="R50" s="72">
        <v>0</v>
      </c>
      <c r="S50" s="47">
        <v>65877.45</v>
      </c>
      <c r="T50" s="47" t="s">
        <v>1385</v>
      </c>
      <c r="U50" s="260"/>
      <c r="W50" s="217"/>
      <c r="X50" s="218"/>
      <c r="Y50" s="218"/>
      <c r="Z50" s="219"/>
    </row>
    <row r="51" spans="2:26" s="6" customFormat="1" ht="99" customHeight="1" x14ac:dyDescent="0.35">
      <c r="B51" s="12" t="str">
        <f>'1 lentelė'!$B51</f>
        <v>1.2.1.1.6</v>
      </c>
      <c r="C51" s="12" t="str">
        <f>'1 lentelė'!$C51</f>
        <v>R095511-120000-1206</v>
      </c>
      <c r="D51" s="12" t="str">
        <f>'1 lentelė'!$D51</f>
        <v xml:space="preserve">Aušros gatvės dalies nuo Gedimino ir Tauragnų gatvių sankryžos iki Žaliosios gatvės Utenoje rekonstrukcija. </v>
      </c>
      <c r="E51" s="12" t="str">
        <f>'1 lentelė'!$E51</f>
        <v>Utenos rajono savivaldybės administracija</v>
      </c>
      <c r="F51" s="29" t="s">
        <v>65</v>
      </c>
      <c r="G51" s="31" t="s">
        <v>1064</v>
      </c>
      <c r="H51" s="23">
        <f>'1 lentelė'!$P51</f>
        <v>944540.69</v>
      </c>
      <c r="I51" s="23">
        <f>'1 lentelė'!$Q51</f>
        <v>513905.86</v>
      </c>
      <c r="J51" s="23">
        <f>'1 lentelė'!$R51</f>
        <v>0</v>
      </c>
      <c r="K51" s="23">
        <f>'1 lentelė'!$S51</f>
        <v>430634.82999999996</v>
      </c>
      <c r="L51" s="23">
        <v>944540.69000000006</v>
      </c>
      <c r="M51" s="49">
        <v>323969.08999999997</v>
      </c>
      <c r="N51" s="229">
        <v>0</v>
      </c>
      <c r="O51" s="49">
        <f>549731.05+W51</f>
        <v>620571.60000000009</v>
      </c>
      <c r="P51" s="49">
        <f>Q51+S51</f>
        <v>892774.67999999993</v>
      </c>
      <c r="Q51" s="49">
        <v>306213.81</v>
      </c>
      <c r="R51" s="49">
        <v>0</v>
      </c>
      <c r="S51" s="49">
        <v>586560.87</v>
      </c>
      <c r="T51" s="49"/>
      <c r="W51" s="86">
        <v>70840.55</v>
      </c>
      <c r="X51" s="87"/>
      <c r="Y51" s="87"/>
      <c r="Z51" s="41">
        <f t="shared" ref="Z51:Z56" si="10">L51-M51-N51-O51</f>
        <v>0</v>
      </c>
    </row>
    <row r="52" spans="2:26" s="215" customFormat="1" ht="69" customHeight="1" x14ac:dyDescent="0.35">
      <c r="B52" s="12" t="str">
        <f>'1 lentelė'!$B52</f>
        <v>1.2.1.1.7</v>
      </c>
      <c r="C52" s="12" t="str">
        <f>'1 lentelė'!$C52</f>
        <v>R095511-120000-1207</v>
      </c>
      <c r="D52" s="12" t="str">
        <f>'1 lentelė'!$D52</f>
        <v>Vietinės reikšmės kelio Visagino-Parko-Sedulinos al. kvartale rekonstravimas</v>
      </c>
      <c r="E52" s="12" t="str">
        <f>'1 lentelė'!$E52</f>
        <v>Visagino savivaldybės administracija</v>
      </c>
      <c r="F52" s="29" t="s">
        <v>65</v>
      </c>
      <c r="G52" s="29" t="s">
        <v>1064</v>
      </c>
      <c r="H52" s="26">
        <f>'1 lentelė'!$P52</f>
        <v>956722.11</v>
      </c>
      <c r="I52" s="26">
        <f>'1 lentelė'!$Q52</f>
        <v>813213.73</v>
      </c>
      <c r="J52" s="26">
        <f>'1 lentelė'!$R52</f>
        <v>0</v>
      </c>
      <c r="K52" s="26">
        <f>'1 lentelė'!$S52</f>
        <v>143508.38</v>
      </c>
      <c r="L52" s="47">
        <f>M52+O52</f>
        <v>949279.67999999993</v>
      </c>
      <c r="M52" s="47">
        <v>806887.72</v>
      </c>
      <c r="N52" s="72">
        <v>0</v>
      </c>
      <c r="O52" s="47">
        <v>142391.96</v>
      </c>
      <c r="P52" s="47">
        <f>Q52+S52</f>
        <v>885625.51</v>
      </c>
      <c r="Q52" s="47">
        <v>753438.71</v>
      </c>
      <c r="R52" s="72">
        <v>0</v>
      </c>
      <c r="S52" s="47">
        <v>132186.79999999999</v>
      </c>
      <c r="T52" s="47"/>
      <c r="U52" s="219"/>
      <c r="W52" s="217"/>
      <c r="X52" s="218"/>
      <c r="Y52" s="218"/>
      <c r="Z52" s="219"/>
    </row>
    <row r="53" spans="2:26" s="6" customFormat="1" ht="87.75" customHeight="1" x14ac:dyDescent="0.35">
      <c r="B53" s="12" t="str">
        <f>'1 lentelė'!$B53</f>
        <v>1.2.1.1.8</v>
      </c>
      <c r="C53" s="12" t="str">
        <f>'1 lentelė'!$C53</f>
        <v>R095511-120000-1208</v>
      </c>
      <c r="D53" s="12" t="str">
        <f>'1 lentelė'!$D53</f>
        <v>Gyvenamosios aplinkos pasiekiamumo gerinimas Zarasų mieste rekonstruojant E. Pliaterytės gatvę</v>
      </c>
      <c r="E53" s="12" t="str">
        <f>'1 lentelė'!$E53</f>
        <v>Zarasų rajono savivaldybės administracija</v>
      </c>
      <c r="F53" s="23" t="s">
        <v>65</v>
      </c>
      <c r="G53" s="29" t="s">
        <v>1064</v>
      </c>
      <c r="H53" s="23">
        <f>'1 lentelė'!$P53</f>
        <v>108426.93</v>
      </c>
      <c r="I53" s="23">
        <f>'1 lentelė'!$Q53</f>
        <v>87059.24</v>
      </c>
      <c r="J53" s="23">
        <f>'1 lentelė'!$R53</f>
        <v>0</v>
      </c>
      <c r="K53" s="23">
        <f>'1 lentelė'!$S53</f>
        <v>21367.689999999988</v>
      </c>
      <c r="L53" s="23">
        <v>108426.93</v>
      </c>
      <c r="M53" s="49">
        <v>87059.24</v>
      </c>
      <c r="N53" s="229">
        <v>0</v>
      </c>
      <c r="O53" s="49">
        <f>L53-M53</f>
        <v>21367.689999999988</v>
      </c>
      <c r="P53" s="228">
        <v>0</v>
      </c>
      <c r="Q53" s="228">
        <v>0</v>
      </c>
      <c r="R53" s="228">
        <v>0</v>
      </c>
      <c r="S53" s="228">
        <v>0</v>
      </c>
      <c r="T53" s="48"/>
      <c r="W53" s="86">
        <v>0</v>
      </c>
      <c r="X53" s="87"/>
      <c r="Y53" s="87"/>
      <c r="Z53" s="41">
        <f t="shared" si="10"/>
        <v>0</v>
      </c>
    </row>
    <row r="54" spans="2:26" s="6" customFormat="1" ht="112.5" customHeight="1" x14ac:dyDescent="0.35">
      <c r="B54" s="12" t="str">
        <f>'1 lentelė'!$B54</f>
        <v>1.2.1.1.9</v>
      </c>
      <c r="C54" s="12" t="str">
        <f>'1 lentelė'!$C54</f>
        <v>R095511-120000-1220</v>
      </c>
      <c r="D54" s="12" t="str">
        <f>'1 lentelė'!$D54</f>
        <v>Eismo sąlygų pagerinimas ir gyvenamosios aplinkos pasiekiamumo užtikrinimas, rekonstruojant Žvejų gatvę Anykščių mieste</v>
      </c>
      <c r="E54" s="12" t="str">
        <f>'1 lentelė'!$E54</f>
        <v>Anykščių rajono savivaldybės administracija</v>
      </c>
      <c r="F54" s="29" t="s">
        <v>65</v>
      </c>
      <c r="G54" s="31" t="s">
        <v>1064</v>
      </c>
      <c r="H54" s="23">
        <f>'1 lentelė'!$P54</f>
        <v>391666.34</v>
      </c>
      <c r="I54" s="23">
        <f>'1 lentelė'!$Q54</f>
        <v>332916.38</v>
      </c>
      <c r="J54" s="23">
        <f>'1 lentelė'!$R54</f>
        <v>0</v>
      </c>
      <c r="K54" s="23">
        <f>'1 lentelė'!$S54</f>
        <v>58749.96</v>
      </c>
      <c r="L54" s="23">
        <f>H54</f>
        <v>391666.34</v>
      </c>
      <c r="M54" s="23">
        <f t="shared" ref="M54:O54" si="11">I54</f>
        <v>332916.38</v>
      </c>
      <c r="N54" s="23">
        <f t="shared" si="11"/>
        <v>0</v>
      </c>
      <c r="O54" s="23">
        <f t="shared" si="11"/>
        <v>58749.96</v>
      </c>
      <c r="P54" s="23">
        <f>Q54+S54</f>
        <v>81309.440000000002</v>
      </c>
      <c r="Q54" s="23">
        <v>78413.02</v>
      </c>
      <c r="R54" s="23">
        <v>0</v>
      </c>
      <c r="S54" s="23">
        <v>2896.42</v>
      </c>
      <c r="T54" s="48"/>
      <c r="W54" s="86">
        <v>0</v>
      </c>
      <c r="X54" s="87"/>
      <c r="Y54" s="87"/>
      <c r="Z54" s="41">
        <f t="shared" si="10"/>
        <v>0</v>
      </c>
    </row>
    <row r="55" spans="2:26" s="6" customFormat="1" ht="76.5" customHeight="1" x14ac:dyDescent="0.35">
      <c r="B55" s="12" t="str">
        <f>'1 lentelė'!$B55</f>
        <v>1.2.1.1.12</v>
      </c>
      <c r="C55" s="12" t="str">
        <f>'1 lentelė'!$C55</f>
        <v>R095511-120000-1223</v>
      </c>
      <c r="D55" s="12" t="str">
        <f>'1 lentelė'!$D55</f>
        <v>Saugaus eismo priemonių diegimas Molėtų rajono  Giedraičių miestelyje</v>
      </c>
      <c r="E55" s="12" t="str">
        <f>'1 lentelė'!$E55</f>
        <v>Molėtų rajono savivaldybės administracija</v>
      </c>
      <c r="F55" s="31" t="s">
        <v>66</v>
      </c>
      <c r="G55" s="31" t="s">
        <v>1064</v>
      </c>
      <c r="H55" s="23">
        <f>'1 lentelė'!$P55</f>
        <v>252085.94</v>
      </c>
      <c r="I55" s="23">
        <f>'1 lentelė'!$Q55</f>
        <v>210978.38</v>
      </c>
      <c r="J55" s="23">
        <f>'1 lentelė'!$R55</f>
        <v>0</v>
      </c>
      <c r="K55" s="23">
        <f>'1 lentelė'!$S55</f>
        <v>41107.56</v>
      </c>
      <c r="L55" s="23">
        <f>M55+O55</f>
        <v>193151.50999999998</v>
      </c>
      <c r="M55" s="23">
        <v>160885.54999999999</v>
      </c>
      <c r="N55" s="23">
        <f t="shared" ref="N55" si="12">J55</f>
        <v>0</v>
      </c>
      <c r="O55" s="23">
        <v>32265.96</v>
      </c>
      <c r="P55" s="228">
        <v>0</v>
      </c>
      <c r="Q55" s="228">
        <v>0</v>
      </c>
      <c r="R55" s="228">
        <v>0</v>
      </c>
      <c r="S55" s="228">
        <v>0</v>
      </c>
      <c r="T55" s="48"/>
      <c r="W55" s="86">
        <v>0</v>
      </c>
      <c r="X55" s="87"/>
      <c r="Y55" s="87"/>
      <c r="Z55" s="41">
        <f t="shared" si="10"/>
        <v>0</v>
      </c>
    </row>
    <row r="56" spans="2:26" s="6" customFormat="1" ht="63.75" customHeight="1" x14ac:dyDescent="0.35">
      <c r="B56" s="12" t="str">
        <f>'1 lentelė'!$B56</f>
        <v>1.2.1.1.14</v>
      </c>
      <c r="C56" s="12" t="str">
        <f>'1 lentelė'!$C56</f>
        <v>R095511-120000-1225</v>
      </c>
      <c r="D56" s="12" t="str">
        <f>'1 lentelė'!$D56</f>
        <v>Saugaus eismo priemonių diegimas Žemaitės gatvėje Zarasų mieste</v>
      </c>
      <c r="E56" s="12" t="str">
        <f>'1 lentelė'!$E56</f>
        <v>Zarasų rajono savivaldybės administracija</v>
      </c>
      <c r="F56" s="29" t="s">
        <v>66</v>
      </c>
      <c r="G56" s="31" t="s">
        <v>66</v>
      </c>
      <c r="H56" s="23">
        <f>'1 lentelė'!$P56</f>
        <v>283775.5</v>
      </c>
      <c r="I56" s="23">
        <f>'1 lentelė'!$Q56</f>
        <v>214303</v>
      </c>
      <c r="J56" s="23">
        <f>'1 lentelė'!$R56</f>
        <v>0</v>
      </c>
      <c r="K56" s="23">
        <f>'1 lentelė'!$S56</f>
        <v>69472.5</v>
      </c>
      <c r="L56" s="49">
        <f>M56+O56</f>
        <v>283775.5</v>
      </c>
      <c r="M56" s="229">
        <v>241209.17</v>
      </c>
      <c r="N56" s="229">
        <v>0</v>
      </c>
      <c r="O56" s="229">
        <v>42566.33</v>
      </c>
      <c r="P56" s="228">
        <v>0</v>
      </c>
      <c r="Q56" s="228">
        <v>0</v>
      </c>
      <c r="R56" s="228">
        <v>0</v>
      </c>
      <c r="S56" s="228">
        <v>0</v>
      </c>
      <c r="T56" s="48"/>
      <c r="W56" s="86">
        <v>0</v>
      </c>
      <c r="X56" s="87"/>
      <c r="Y56" s="87"/>
      <c r="Z56" s="41">
        <f t="shared" si="10"/>
        <v>0</v>
      </c>
    </row>
    <row r="57" spans="2:26" s="6" customFormat="1" ht="130.5" customHeight="1" x14ac:dyDescent="0.35">
      <c r="B57" s="42" t="str">
        <f>'1 lentelė'!$B57</f>
        <v xml:space="preserve">1.2.2 </v>
      </c>
      <c r="C57" s="42"/>
      <c r="D57" s="42" t="str">
        <f>'1 lentelė'!$D57</f>
        <v>Uždavinys: Plėtoti  aplinką tausojančią ir eismo saugą didinančią infrastruktūrą ir priemones bei darnų judumą</v>
      </c>
      <c r="E57" s="42"/>
      <c r="F57" s="42"/>
      <c r="G57" s="42"/>
      <c r="H57" s="42"/>
      <c r="I57" s="42"/>
      <c r="J57" s="42"/>
      <c r="K57" s="42"/>
      <c r="L57" s="42"/>
      <c r="M57" s="42"/>
      <c r="N57" s="42"/>
      <c r="O57" s="42"/>
      <c r="P57" s="42"/>
      <c r="Q57" s="42"/>
      <c r="R57" s="42"/>
      <c r="S57" s="42"/>
      <c r="T57" s="20"/>
    </row>
    <row r="58" spans="2:26" s="6" customFormat="1" ht="69.75" customHeight="1" x14ac:dyDescent="0.35">
      <c r="B58" s="44" t="str">
        <f>'1 lentelė'!$B58</f>
        <v>1.2.2.1</v>
      </c>
      <c r="C58" s="225" t="s">
        <v>224</v>
      </c>
      <c r="D58" s="76" t="str">
        <f>'1 lentelė'!$D58</f>
        <v>Priemonė: Pėsčiųjų ir dviračių takų rekonstrukcija ir plėtra</v>
      </c>
      <c r="E58" s="44"/>
      <c r="F58" s="44"/>
      <c r="G58" s="44"/>
      <c r="H58" s="255">
        <f>SUM(H59:H65)</f>
        <v>737045.22</v>
      </c>
      <c r="I58" s="255">
        <f t="shared" ref="I58:S58" si="13">SUM(I59:I65)</f>
        <v>480802</v>
      </c>
      <c r="J58" s="255">
        <f t="shared" si="13"/>
        <v>0</v>
      </c>
      <c r="K58" s="255">
        <f t="shared" si="13"/>
        <v>256243.21999999997</v>
      </c>
      <c r="L58" s="255">
        <f t="shared" si="13"/>
        <v>664475.42000000004</v>
      </c>
      <c r="M58" s="255">
        <f t="shared" si="13"/>
        <v>407184.07</v>
      </c>
      <c r="N58" s="255">
        <f t="shared" si="13"/>
        <v>0</v>
      </c>
      <c r="O58" s="255">
        <f t="shared" si="13"/>
        <v>257291.34999999998</v>
      </c>
      <c r="P58" s="255">
        <f t="shared" si="13"/>
        <v>482407.73</v>
      </c>
      <c r="Q58" s="255">
        <f t="shared" si="13"/>
        <v>308052</v>
      </c>
      <c r="R58" s="255">
        <f t="shared" si="13"/>
        <v>0</v>
      </c>
      <c r="S58" s="255">
        <f t="shared" si="13"/>
        <v>174355.73</v>
      </c>
      <c r="T58" s="255"/>
    </row>
    <row r="59" spans="2:26" s="6" customFormat="1" ht="13.5" hidden="1" customHeight="1" x14ac:dyDescent="0.35">
      <c r="B59" s="12"/>
      <c r="C59" s="12"/>
      <c r="D59" s="12"/>
      <c r="E59" s="12"/>
      <c r="F59" s="29"/>
      <c r="G59" s="29"/>
      <c r="H59" s="23"/>
      <c r="I59" s="23"/>
      <c r="J59" s="23"/>
      <c r="K59" s="23"/>
      <c r="L59" s="23"/>
      <c r="M59" s="23"/>
      <c r="N59" s="23"/>
      <c r="O59" s="23"/>
      <c r="P59" s="228"/>
      <c r="Q59" s="228"/>
      <c r="R59" s="228"/>
      <c r="S59" s="228"/>
      <c r="T59" s="130"/>
      <c r="V59" s="38">
        <f>L59-M59-N59-O59</f>
        <v>0</v>
      </c>
      <c r="W59" s="38"/>
      <c r="X59" s="38"/>
      <c r="Y59" s="38"/>
    </row>
    <row r="60" spans="2:26" s="215" customFormat="1" ht="135" customHeight="1" x14ac:dyDescent="0.35">
      <c r="B60" s="12" t="str">
        <f>'1 lentelė'!$B60</f>
        <v>1.2.2.1.3</v>
      </c>
      <c r="C60" s="12" t="str">
        <f>'1 lentelė'!$C60</f>
        <v>R095516-190000-1210</v>
      </c>
      <c r="D60" s="12" t="str">
        <f>'1 lentelė'!$D60</f>
        <v>Dviračių ir pėsčiųjų takų tinklo palei Ąžuolų g. iki mokyklų komplekso plėtra didinant atskirų Molėtų miesto teritorijų tarpusavio integraciją</v>
      </c>
      <c r="E60" s="12" t="str">
        <f>'1 lentelė'!$E60</f>
        <v>Molėtų rajono savivaldybės administracija</v>
      </c>
      <c r="F60" s="29" t="s">
        <v>65</v>
      </c>
      <c r="G60" s="29" t="s">
        <v>861</v>
      </c>
      <c r="H60" s="26">
        <f>'1 lentelė'!$P60</f>
        <v>226399.73</v>
      </c>
      <c r="I60" s="26">
        <f>'1 lentelė'!$Q60</f>
        <v>165122</v>
      </c>
      <c r="J60" s="26">
        <f>'1 lentelė'!$R60</f>
        <v>0</v>
      </c>
      <c r="K60" s="26">
        <f>'1 lentelė'!$S60</f>
        <v>61277.73</v>
      </c>
      <c r="L60" s="26">
        <v>226399.72999999998</v>
      </c>
      <c r="M60" s="26">
        <v>165122</v>
      </c>
      <c r="N60" s="26">
        <v>0</v>
      </c>
      <c r="O60" s="26">
        <f>33959.96+X60</f>
        <v>61277.729999999996</v>
      </c>
      <c r="P60" s="26">
        <f>Q60+S60</f>
        <v>226399.73</v>
      </c>
      <c r="Q60" s="26">
        <v>165122</v>
      </c>
      <c r="R60" s="26">
        <v>0</v>
      </c>
      <c r="S60" s="26">
        <v>61277.73</v>
      </c>
      <c r="T60" s="26" t="s">
        <v>1434</v>
      </c>
      <c r="V60" s="40">
        <f t="shared" ref="V60:V62" si="14">L60-M60-N60-O60</f>
        <v>0</v>
      </c>
      <c r="W60" s="40"/>
      <c r="X60" s="40">
        <v>27317.77</v>
      </c>
      <c r="Y60" s="40" t="s">
        <v>864</v>
      </c>
    </row>
    <row r="61" spans="2:26" s="215" customFormat="1" ht="102" customHeight="1" x14ac:dyDescent="0.35">
      <c r="B61" s="12" t="str">
        <f>'1 lentelė'!$B61</f>
        <v>1.2.2.1.4</v>
      </c>
      <c r="C61" s="12" t="str">
        <f>'1 lentelė'!$C61</f>
        <v>R095516-190000-1211</v>
      </c>
      <c r="D61" s="12" t="str">
        <f>'1 lentelė'!$D61</f>
        <v>Dviračių ir pėsčiųjų takų infrastruktūros Utenos mieste plėtra, siekiant pagerinti Pramonės rajono pasiekiamumą.</v>
      </c>
      <c r="E61" s="12" t="str">
        <f>'1 lentelė'!$E61</f>
        <v>Utenos rajono savivaldybės administracija</v>
      </c>
      <c r="F61" s="29" t="s">
        <v>65</v>
      </c>
      <c r="G61" s="29" t="s">
        <v>861</v>
      </c>
      <c r="H61" s="26">
        <f>'1 lentelė'!$P61</f>
        <v>131687.24</v>
      </c>
      <c r="I61" s="26">
        <f>'1 lentelė'!$Q61</f>
        <v>71645</v>
      </c>
      <c r="J61" s="26">
        <f>'1 lentelė'!$R61</f>
        <v>0</v>
      </c>
      <c r="K61" s="26">
        <f>'1 lentelė'!$S61</f>
        <v>60042.239999999991</v>
      </c>
      <c r="L61" s="26">
        <v>131687.24</v>
      </c>
      <c r="M61" s="26">
        <v>71645</v>
      </c>
      <c r="N61" s="26">
        <v>0</v>
      </c>
      <c r="O61" s="26">
        <f>L61-M61</f>
        <v>60042.239999999991</v>
      </c>
      <c r="P61" s="26">
        <v>131687.24</v>
      </c>
      <c r="Q61" s="26">
        <v>71645</v>
      </c>
      <c r="R61" s="26">
        <v>0</v>
      </c>
      <c r="S61" s="26">
        <f>P61-Q61</f>
        <v>60042.239999999991</v>
      </c>
      <c r="T61" s="26" t="s">
        <v>1333</v>
      </c>
      <c r="V61" s="40">
        <f t="shared" si="14"/>
        <v>0</v>
      </c>
      <c r="W61" s="40"/>
      <c r="X61" s="40"/>
      <c r="Y61" s="40"/>
    </row>
    <row r="62" spans="2:26" s="215" customFormat="1" ht="89.25" customHeight="1" x14ac:dyDescent="0.35">
      <c r="B62" s="12" t="str">
        <f>'1 lentelė'!$B62</f>
        <v xml:space="preserve">1.2.2.1.5 </v>
      </c>
      <c r="C62" s="12" t="str">
        <f>'1 lentelė'!$C62</f>
        <v>R095516-190000-1212</v>
      </c>
      <c r="D62" s="12" t="str">
        <f>'1 lentelė'!$D62</f>
        <v xml:space="preserve">Pėsčiųjų ir dviračių takų plėtra Griežto ežero pakrantėje nuo Vytauto gatvės iki Griežto gatvės </v>
      </c>
      <c r="E62" s="12" t="str">
        <f>'1 lentelė'!$E62</f>
        <v xml:space="preserve">Zarasų rajono savivaldybės administracija </v>
      </c>
      <c r="F62" s="29" t="s">
        <v>30</v>
      </c>
      <c r="G62" s="29" t="s">
        <v>861</v>
      </c>
      <c r="H62" s="26">
        <f>'1 lentelė'!$P62</f>
        <v>124320.76</v>
      </c>
      <c r="I62" s="26">
        <f>'1 lentelė'!$Q62</f>
        <v>71285</v>
      </c>
      <c r="J62" s="26">
        <f>'1 lentelė'!$R62</f>
        <v>0</v>
      </c>
      <c r="K62" s="26">
        <f>'1 lentelė'!$S62</f>
        <v>53035.759999999995</v>
      </c>
      <c r="L62" s="26">
        <v>124320.76000000001</v>
      </c>
      <c r="M62" s="26">
        <v>71285</v>
      </c>
      <c r="N62" s="26">
        <v>0</v>
      </c>
      <c r="O62" s="26">
        <v>53035.76</v>
      </c>
      <c r="P62" s="26">
        <f>Q62+S62</f>
        <v>124320.76000000001</v>
      </c>
      <c r="Q62" s="26">
        <v>71285</v>
      </c>
      <c r="R62" s="26">
        <v>0</v>
      </c>
      <c r="S62" s="26">
        <v>53035.76</v>
      </c>
      <c r="T62" s="26" t="s">
        <v>1435</v>
      </c>
      <c r="V62" s="215">
        <f t="shared" si="14"/>
        <v>0</v>
      </c>
    </row>
    <row r="63" spans="2:26" s="215" customFormat="1" ht="89.25" customHeight="1" x14ac:dyDescent="0.35">
      <c r="B63" s="12" t="str">
        <f>'1 lentelė'!$B63</f>
        <v>1.2.2.1.6</v>
      </c>
      <c r="C63" s="12" t="str">
        <f>'1 lentelė'!$C63</f>
        <v>R095516-190000-1213</v>
      </c>
      <c r="D63" s="12" t="str">
        <f>'1 lentelė'!$D63</f>
        <v xml:space="preserve">Pėsčiųjų takų tinklo plėtra Dusetose, Zarasų rajone </v>
      </c>
      <c r="E63" s="12" t="str">
        <f>'1 lentelė'!$E63</f>
        <v>Zarasų rajono savivaldybės administracija</v>
      </c>
      <c r="F63" s="29" t="s">
        <v>66</v>
      </c>
      <c r="G63" s="29" t="s">
        <v>1064</v>
      </c>
      <c r="H63" s="26">
        <f>'1 lentelė'!$P63</f>
        <v>48964</v>
      </c>
      <c r="I63" s="26">
        <f>'1 lentelė'!$Q63</f>
        <v>41619</v>
      </c>
      <c r="J63" s="26">
        <f>'1 lentelė'!$R63</f>
        <v>0</v>
      </c>
      <c r="K63" s="26">
        <f>'1 lentelė'!$S63</f>
        <v>7345</v>
      </c>
      <c r="L63" s="26">
        <f>M63+O63</f>
        <v>48876.56</v>
      </c>
      <c r="M63" s="26">
        <v>41544.07</v>
      </c>
      <c r="N63" s="26">
        <v>0</v>
      </c>
      <c r="O63" s="26">
        <v>7332.49</v>
      </c>
      <c r="P63" s="273">
        <v>0</v>
      </c>
      <c r="Q63" s="273">
        <v>0</v>
      </c>
      <c r="R63" s="26">
        <v>0</v>
      </c>
      <c r="S63" s="273">
        <v>0</v>
      </c>
      <c r="T63" s="26"/>
    </row>
    <row r="64" spans="2:26" s="215" customFormat="1" ht="89.25" customHeight="1" x14ac:dyDescent="0.35">
      <c r="B64" s="12" t="str">
        <f>'1 lentelė'!$B64</f>
        <v>1.2.2.1.7</v>
      </c>
      <c r="C64" s="12" t="str">
        <f>'1 lentelė'!$C64</f>
        <v>R095516-190000-1214</v>
      </c>
      <c r="D64" s="12" t="str">
        <f>'1 lentelė'!$D64</f>
        <v>Susisiekimo sąlygų gerinimas Molėtų mieste įrengiant pėsčiųjų takus tarp Ąžuolų ir Melioratorių gatvių</v>
      </c>
      <c r="E64" s="12" t="str">
        <f>'1 lentelė'!$E64</f>
        <v>Molėtų rajono savivaldybės administracija</v>
      </c>
      <c r="F64" s="29" t="s">
        <v>66</v>
      </c>
      <c r="G64" s="29" t="s">
        <v>1064</v>
      </c>
      <c r="H64" s="26">
        <f>'1 lentelė'!$P64</f>
        <v>102130.48999999999</v>
      </c>
      <c r="I64" s="26">
        <f>'1 lentelė'!$Q64</f>
        <v>57588</v>
      </c>
      <c r="J64" s="26">
        <f>'1 lentelė'!$R64</f>
        <v>0</v>
      </c>
      <c r="K64" s="26">
        <f>'1 lentelė'!$S64</f>
        <v>44542.49</v>
      </c>
      <c r="L64" s="26">
        <f>M64+O64</f>
        <v>133191.13</v>
      </c>
      <c r="M64" s="26">
        <v>57588</v>
      </c>
      <c r="N64" s="26">
        <v>0</v>
      </c>
      <c r="O64" s="26">
        <v>75603.13</v>
      </c>
      <c r="P64" s="273">
        <v>0</v>
      </c>
      <c r="Q64" s="273">
        <v>0</v>
      </c>
      <c r="R64" s="26">
        <v>0</v>
      </c>
      <c r="S64" s="273">
        <v>0</v>
      </c>
      <c r="T64" s="26"/>
    </row>
    <row r="65" spans="2:25" s="215" customFormat="1" ht="123" customHeight="1" x14ac:dyDescent="0.35">
      <c r="B65" s="12" t="str">
        <f>'1 lentelė'!$B65</f>
        <v>1.2.2.1.8</v>
      </c>
      <c r="C65" s="12" t="str">
        <f>'1 lentelė'!$C65</f>
        <v>R095516-190000-1218</v>
      </c>
      <c r="D65" s="12" t="str">
        <f>'1 lentelė'!$D65</f>
        <v>Dviračių ir pėsčiųjų tako įrengimas Ignalinos mieste sodininkų bendriją sujungiant su esamu dviračių ir pėsčiųjų taku</v>
      </c>
      <c r="E65" s="12" t="str">
        <f>'1 lentelė'!$E65</f>
        <v>Ignalinos rajono savivaldybės administracija</v>
      </c>
      <c r="F65" s="29" t="s">
        <v>66</v>
      </c>
      <c r="G65" s="29" t="s">
        <v>66</v>
      </c>
      <c r="H65" s="26">
        <f>'1 lentelė'!P65</f>
        <v>103543</v>
      </c>
      <c r="I65" s="26">
        <f>'1 lentelė'!Q65</f>
        <v>73543</v>
      </c>
      <c r="J65" s="26">
        <f>'1 lentelė'!R65</f>
        <v>0</v>
      </c>
      <c r="K65" s="26">
        <f>'1 lentelė'!S65</f>
        <v>30000</v>
      </c>
      <c r="L65" s="26">
        <v>0</v>
      </c>
      <c r="M65" s="26">
        <v>0</v>
      </c>
      <c r="N65" s="26">
        <v>0</v>
      </c>
      <c r="O65" s="26">
        <v>0</v>
      </c>
      <c r="P65" s="273">
        <v>0</v>
      </c>
      <c r="Q65" s="273">
        <v>0</v>
      </c>
      <c r="R65" s="26">
        <v>0</v>
      </c>
      <c r="S65" s="273">
        <v>0</v>
      </c>
      <c r="T65" s="26"/>
    </row>
    <row r="66" spans="2:25" s="6" customFormat="1" ht="67.5" customHeight="1" x14ac:dyDescent="0.35">
      <c r="B66" s="44" t="str">
        <f>'1 lentelė'!$B66</f>
        <v>1.2.2.2</v>
      </c>
      <c r="C66" s="225" t="s">
        <v>1154</v>
      </c>
      <c r="D66" s="76" t="str">
        <f>'1 lentelė'!$D66</f>
        <v>Priemonė: Darnaus judumo priemonių diegimas</v>
      </c>
      <c r="E66" s="44"/>
      <c r="F66" s="44"/>
      <c r="G66" s="44"/>
      <c r="H66" s="255">
        <f>SUM(H68:H71)</f>
        <v>1569563.06</v>
      </c>
      <c r="I66" s="255">
        <f t="shared" ref="I66:S66" si="15">SUM(I68:I71)</f>
        <v>1333052</v>
      </c>
      <c r="J66" s="255">
        <f t="shared" si="15"/>
        <v>0</v>
      </c>
      <c r="K66" s="255">
        <f t="shared" si="15"/>
        <v>236511.06</v>
      </c>
      <c r="L66" s="255">
        <f t="shared" si="15"/>
        <v>896776.78</v>
      </c>
      <c r="M66" s="255">
        <f t="shared" si="15"/>
        <v>761183</v>
      </c>
      <c r="N66" s="255">
        <f t="shared" si="15"/>
        <v>0</v>
      </c>
      <c r="O66" s="255">
        <f t="shared" si="15"/>
        <v>135593.78</v>
      </c>
      <c r="P66" s="255">
        <f t="shared" si="15"/>
        <v>158097.41</v>
      </c>
      <c r="Q66" s="255">
        <f t="shared" si="15"/>
        <v>143486.24</v>
      </c>
      <c r="R66" s="255">
        <f t="shared" si="15"/>
        <v>0</v>
      </c>
      <c r="S66" s="255">
        <f t="shared" si="15"/>
        <v>14611.17</v>
      </c>
      <c r="T66" s="29"/>
      <c r="V66" s="38"/>
      <c r="W66" s="38"/>
      <c r="X66" s="38"/>
      <c r="Y66" s="38"/>
    </row>
    <row r="67" spans="2:25" s="6" customFormat="1" ht="24" hidden="1" customHeight="1" x14ac:dyDescent="0.35">
      <c r="B67" s="12">
        <f>'1 lentelė'!$B67</f>
        <v>0</v>
      </c>
      <c r="C67" s="12">
        <f>'1 lentelė'!$C67</f>
        <v>0</v>
      </c>
      <c r="D67" s="12">
        <f>'1 lentelė'!$D67</f>
        <v>0</v>
      </c>
      <c r="E67" s="12">
        <f>'1 lentelė'!$E67</f>
        <v>0</v>
      </c>
      <c r="F67" s="29"/>
      <c r="G67" s="29"/>
      <c r="H67" s="23">
        <f>'1 lentelė'!$P67</f>
        <v>0</v>
      </c>
      <c r="I67" s="23">
        <f>'1 lentelė'!$Q67</f>
        <v>0</v>
      </c>
      <c r="J67" s="23">
        <f>'1 lentelė'!$R67</f>
        <v>0</v>
      </c>
      <c r="K67" s="23">
        <f>'1 lentelė'!$S67</f>
        <v>0</v>
      </c>
      <c r="L67" s="84"/>
      <c r="M67" s="84"/>
      <c r="N67" s="84"/>
      <c r="O67" s="84"/>
      <c r="P67" s="84"/>
      <c r="Q67" s="84"/>
      <c r="R67" s="84"/>
      <c r="S67" s="84"/>
      <c r="T67" s="85"/>
    </row>
    <row r="68" spans="2:25" s="27" customFormat="1" ht="53.25" customHeight="1" x14ac:dyDescent="0.35">
      <c r="B68" s="12" t="str">
        <f>'1 lentelė'!$B68</f>
        <v>1.2.2.2.2</v>
      </c>
      <c r="C68" s="12" t="str">
        <f>'1 lentelė'!$C68</f>
        <v>R095513-500000-1214</v>
      </c>
      <c r="D68" s="12" t="str">
        <f>'1 lentelė'!$D68</f>
        <v xml:space="preserve">Visagino miesto darnaus judumo plano parengimas </v>
      </c>
      <c r="E68" s="12" t="str">
        <f>'1 lentelė'!$E68</f>
        <v>Visagino savivaldybės administracija</v>
      </c>
      <c r="F68" s="29" t="s">
        <v>65</v>
      </c>
      <c r="G68" s="29" t="s">
        <v>861</v>
      </c>
      <c r="H68" s="23">
        <f>'1 lentelė'!$P68</f>
        <v>20000</v>
      </c>
      <c r="I68" s="23">
        <f>'1 lentelė'!$Q68</f>
        <v>17000</v>
      </c>
      <c r="J68" s="23">
        <f>'1 lentelė'!$R68</f>
        <v>0</v>
      </c>
      <c r="K68" s="23">
        <f>'1 lentelė'!$S68</f>
        <v>3000</v>
      </c>
      <c r="L68" s="23">
        <v>20000</v>
      </c>
      <c r="M68" s="23">
        <v>17000</v>
      </c>
      <c r="N68" s="23">
        <v>0</v>
      </c>
      <c r="O68" s="23">
        <v>3000</v>
      </c>
      <c r="P68" s="23">
        <v>20000</v>
      </c>
      <c r="Q68" s="23">
        <v>17000</v>
      </c>
      <c r="R68" s="23">
        <v>0</v>
      </c>
      <c r="S68" s="23">
        <v>3000</v>
      </c>
      <c r="T68" s="23" t="s">
        <v>865</v>
      </c>
    </row>
    <row r="69" spans="2:25" s="27" customFormat="1" ht="51.75" customHeight="1" x14ac:dyDescent="0.35">
      <c r="B69" s="12" t="str">
        <f>'1 lentelė'!$B69</f>
        <v>1.2.2.2.3</v>
      </c>
      <c r="C69" s="12" t="str">
        <f>'1 lentelė'!$C69</f>
        <v>R095514-190000-1215</v>
      </c>
      <c r="D69" s="12" t="str">
        <f>'1 lentelė'!$D69</f>
        <v>Darnaus judumo infrastruktūros įrengimas Visagino mieste</v>
      </c>
      <c r="E69" s="12" t="str">
        <f>'1 lentelė'!$E69</f>
        <v>Visagino savivaldybės administracija</v>
      </c>
      <c r="F69" s="29" t="s">
        <v>65</v>
      </c>
      <c r="G69" s="29" t="s">
        <v>1064</v>
      </c>
      <c r="H69" s="23">
        <f>'1 lentelė'!$P69</f>
        <v>861076</v>
      </c>
      <c r="I69" s="23">
        <f>'1 lentelė'!$Q69</f>
        <v>730838</v>
      </c>
      <c r="J69" s="23">
        <f>'1 lentelė'!$R69</f>
        <v>0</v>
      </c>
      <c r="K69" s="23">
        <f>'1 lentelė'!$S69</f>
        <v>130238</v>
      </c>
      <c r="L69" s="49">
        <f>M69+O69</f>
        <v>861076.78</v>
      </c>
      <c r="M69" s="23">
        <f t="shared" ref="M69:N69" si="16">I69</f>
        <v>730838</v>
      </c>
      <c r="N69" s="23">
        <f t="shared" si="16"/>
        <v>0</v>
      </c>
      <c r="O69" s="49">
        <v>130238.78</v>
      </c>
      <c r="P69" s="23">
        <f>Q69+S69</f>
        <v>122397.41</v>
      </c>
      <c r="Q69" s="23">
        <v>113141.24</v>
      </c>
      <c r="R69" s="23">
        <v>0</v>
      </c>
      <c r="S69" s="23">
        <v>9256.17</v>
      </c>
      <c r="T69" s="23"/>
    </row>
    <row r="70" spans="2:25" s="27" customFormat="1" ht="49.5" customHeight="1" x14ac:dyDescent="0.35">
      <c r="B70" s="12" t="str">
        <f>'1 lentelė'!$B70</f>
        <v>1.2.2.2.4</v>
      </c>
      <c r="C70" s="12" t="str">
        <f>'1 lentelė'!$C70</f>
        <v>R095513-500000-1216</v>
      </c>
      <c r="D70" s="12" t="str">
        <f>'1 lentelė'!$D70</f>
        <v>Darnaus judumo Utenos mieste plano rengimas</v>
      </c>
      <c r="E70" s="12" t="str">
        <f>'1 lentelė'!$E70</f>
        <v>Utenos rajono savivaldybės administracija</v>
      </c>
      <c r="F70" s="29" t="s">
        <v>66</v>
      </c>
      <c r="G70" s="29" t="s">
        <v>861</v>
      </c>
      <c r="H70" s="23">
        <f>'1 lentelė'!$P70</f>
        <v>15700</v>
      </c>
      <c r="I70" s="23">
        <f>'1 lentelė'!$Q70</f>
        <v>13345</v>
      </c>
      <c r="J70" s="23">
        <f>'1 lentelė'!$R70</f>
        <v>0</v>
      </c>
      <c r="K70" s="23">
        <f>'1 lentelė'!$S70</f>
        <v>2355</v>
      </c>
      <c r="L70" s="23">
        <v>15700</v>
      </c>
      <c r="M70" s="23">
        <v>13345</v>
      </c>
      <c r="N70" s="23">
        <v>0</v>
      </c>
      <c r="O70" s="23">
        <v>2355</v>
      </c>
      <c r="P70" s="23">
        <v>15700</v>
      </c>
      <c r="Q70" s="23">
        <v>13345</v>
      </c>
      <c r="R70" s="23">
        <v>0</v>
      </c>
      <c r="S70" s="23">
        <v>2355</v>
      </c>
      <c r="T70" s="23" t="s">
        <v>866</v>
      </c>
    </row>
    <row r="71" spans="2:25" s="27" customFormat="1" ht="53.25" customHeight="1" x14ac:dyDescent="0.35">
      <c r="B71" s="12" t="str">
        <f>'1 lentelė'!$B71</f>
        <v>1.2.2.2.5</v>
      </c>
      <c r="C71" s="12" t="str">
        <f>'1 lentelė'!$C71</f>
        <v>R095514-190000-1217</v>
      </c>
      <c r="D71" s="12" t="str">
        <f>'1 lentelė'!$D71</f>
        <v>Utenos miesto darnaus judumo plano priemonių diegimas</v>
      </c>
      <c r="E71" s="12" t="str">
        <f>'1 lentelė'!$E71</f>
        <v>Utenos rajono savivaldybės administracija</v>
      </c>
      <c r="F71" s="29" t="s">
        <v>66</v>
      </c>
      <c r="G71" s="29" t="s">
        <v>66</v>
      </c>
      <c r="H71" s="23">
        <f>'1 lentelė'!$P71</f>
        <v>672787.06</v>
      </c>
      <c r="I71" s="23">
        <f>'1 lentelė'!$Q71</f>
        <v>571869</v>
      </c>
      <c r="J71" s="23">
        <f>'1 lentelė'!$R71</f>
        <v>0</v>
      </c>
      <c r="K71" s="23">
        <f>'1 lentelė'!$S71</f>
        <v>100918.06</v>
      </c>
      <c r="L71" s="23">
        <v>0</v>
      </c>
      <c r="M71" s="23">
        <v>0</v>
      </c>
      <c r="N71" s="23">
        <v>0</v>
      </c>
      <c r="O71" s="23">
        <v>0</v>
      </c>
      <c r="P71" s="23">
        <v>0</v>
      </c>
      <c r="Q71" s="23">
        <v>0</v>
      </c>
      <c r="R71" s="23">
        <v>0</v>
      </c>
      <c r="S71" s="23">
        <v>0</v>
      </c>
      <c r="T71" s="23"/>
      <c r="X71" s="88"/>
    </row>
    <row r="72" spans="2:25" s="6" customFormat="1" ht="115.5" customHeight="1" x14ac:dyDescent="0.35">
      <c r="B72" s="44" t="str">
        <f>'1 lentelė'!$B72</f>
        <v>1.2.2.3</v>
      </c>
      <c r="C72" s="225" t="s">
        <v>257</v>
      </c>
      <c r="D72" s="76" t="str">
        <f>'1 lentelė'!$D72</f>
        <v>Priemonė: Vietinio susisiekimo viešojo transporto priemonių parko atnaujinimas</v>
      </c>
      <c r="E72" s="44"/>
      <c r="F72" s="44"/>
      <c r="G72" s="44"/>
      <c r="H72" s="274">
        <f>H73</f>
        <v>1426941.17</v>
      </c>
      <c r="I72" s="274">
        <f t="shared" ref="I72:K72" si="17">I73</f>
        <v>1212900</v>
      </c>
      <c r="J72" s="274">
        <f t="shared" si="17"/>
        <v>0</v>
      </c>
      <c r="K72" s="274">
        <f t="shared" si="17"/>
        <v>214041.16999999993</v>
      </c>
      <c r="L72" s="275">
        <f t="shared" ref="L72:S72" si="18">SUM(L73)</f>
        <v>1426941.17</v>
      </c>
      <c r="M72" s="275">
        <f t="shared" si="18"/>
        <v>1212899.99</v>
      </c>
      <c r="N72" s="275">
        <f t="shared" si="18"/>
        <v>0</v>
      </c>
      <c r="O72" s="275">
        <f t="shared" si="18"/>
        <v>214041.18</v>
      </c>
      <c r="P72" s="275">
        <f t="shared" si="18"/>
        <v>0</v>
      </c>
      <c r="Q72" s="275">
        <f t="shared" si="18"/>
        <v>0</v>
      </c>
      <c r="R72" s="275">
        <f t="shared" si="18"/>
        <v>0</v>
      </c>
      <c r="S72" s="275">
        <f t="shared" si="18"/>
        <v>0</v>
      </c>
      <c r="T72" s="254"/>
    </row>
    <row r="73" spans="2:25" s="6" customFormat="1" ht="92.25" customHeight="1" x14ac:dyDescent="0.35">
      <c r="B73" s="12" t="str">
        <f>'1 lentelė'!B73</f>
        <v>1.2.2.3.3</v>
      </c>
      <c r="C73" s="12" t="str">
        <f>'1 lentelė'!C73</f>
        <v>R095518-100000-1219</v>
      </c>
      <c r="D73" s="12" t="str">
        <f>'1 lentelė'!D73</f>
        <v>Utenos rajono vietinio susisiekimo viešojo transporto priemonių parko atnaujinimas</v>
      </c>
      <c r="E73" s="12" t="str">
        <f>'1 lentelė'!E73</f>
        <v>Utenos rajono savivaldybės administracija</v>
      </c>
      <c r="F73" s="29" t="s">
        <v>66</v>
      </c>
      <c r="G73" s="29" t="s">
        <v>66</v>
      </c>
      <c r="H73" s="83">
        <f>'1 lentelė'!P73</f>
        <v>1426941.17</v>
      </c>
      <c r="I73" s="23">
        <f>'1 lentelė'!Q73</f>
        <v>1212900</v>
      </c>
      <c r="J73" s="23">
        <v>0</v>
      </c>
      <c r="K73" s="23">
        <f>'1 lentelė'!S73</f>
        <v>214041.16999999993</v>
      </c>
      <c r="L73" s="23">
        <f>M73+O73</f>
        <v>1426941.17</v>
      </c>
      <c r="M73" s="23">
        <v>1212899.99</v>
      </c>
      <c r="N73" s="23">
        <v>0</v>
      </c>
      <c r="O73" s="23">
        <v>214041.18</v>
      </c>
      <c r="P73" s="23">
        <v>0</v>
      </c>
      <c r="Q73" s="23">
        <v>0</v>
      </c>
      <c r="R73" s="23">
        <v>0</v>
      </c>
      <c r="S73" s="23">
        <v>0</v>
      </c>
      <c r="T73" s="85"/>
    </row>
    <row r="74" spans="2:25" s="6" customFormat="1" ht="43.5" customHeight="1" x14ac:dyDescent="0.35">
      <c r="B74" s="73" t="str">
        <f>'1 lentelė'!$B74</f>
        <v>2.</v>
      </c>
      <c r="C74" s="73"/>
      <c r="D74" s="73" t="str">
        <f>'1 lentelė'!$D74</f>
        <v>Prioritetas: Integrali ekonomika</v>
      </c>
      <c r="E74" s="73"/>
      <c r="F74" s="73"/>
      <c r="G74" s="73"/>
      <c r="H74" s="73"/>
      <c r="I74" s="73"/>
      <c r="J74" s="73"/>
      <c r="K74" s="73"/>
      <c r="L74" s="73"/>
      <c r="M74" s="73"/>
      <c r="N74" s="73"/>
      <c r="O74" s="73"/>
      <c r="P74" s="73"/>
      <c r="Q74" s="73"/>
      <c r="R74" s="73"/>
      <c r="S74" s="73"/>
      <c r="T74" s="15"/>
    </row>
    <row r="75" spans="2:25" s="6" customFormat="1" ht="76.5" customHeight="1" x14ac:dyDescent="0.35">
      <c r="B75" s="74" t="str">
        <f>'1 lentelė'!$B75</f>
        <v xml:space="preserve">2.1 </v>
      </c>
      <c r="C75" s="74"/>
      <c r="D75" s="45" t="str">
        <f>'1 lentelė'!$D75</f>
        <v>Tikslas: Turizmo infrastruktūros, kultūros ir gamtos paveldo plėtra</v>
      </c>
      <c r="E75" s="74"/>
      <c r="F75" s="74"/>
      <c r="G75" s="74"/>
      <c r="H75" s="74"/>
      <c r="I75" s="74"/>
      <c r="J75" s="74"/>
      <c r="K75" s="74"/>
      <c r="L75" s="74"/>
      <c r="M75" s="74"/>
      <c r="N75" s="74"/>
      <c r="O75" s="74"/>
      <c r="P75" s="74"/>
      <c r="Q75" s="74"/>
      <c r="R75" s="74"/>
      <c r="S75" s="74"/>
      <c r="T75" s="16"/>
    </row>
    <row r="76" spans="2:25" s="6" customFormat="1" ht="63.75" customHeight="1" x14ac:dyDescent="0.35">
      <c r="B76" s="42" t="str">
        <f>'1 lentelė'!$B76</f>
        <v xml:space="preserve">2.1.1 </v>
      </c>
      <c r="C76" s="42"/>
      <c r="D76" s="42" t="str">
        <f>'1 lentelė'!$D76</f>
        <v>Uždavinys: Sutvarkyti ir aktualizuoti kultūros paveldo plėtrą</v>
      </c>
      <c r="E76" s="42"/>
      <c r="F76" s="42"/>
      <c r="G76" s="42"/>
      <c r="H76" s="42"/>
      <c r="I76" s="42"/>
      <c r="J76" s="42"/>
      <c r="K76" s="42"/>
      <c r="L76" s="42"/>
      <c r="M76" s="42"/>
      <c r="N76" s="42"/>
      <c r="O76" s="42"/>
      <c r="P76" s="42"/>
      <c r="Q76" s="42"/>
      <c r="R76" s="42"/>
      <c r="S76" s="42"/>
      <c r="T76" s="20"/>
    </row>
    <row r="77" spans="2:25" s="6" customFormat="1" ht="81" customHeight="1" x14ac:dyDescent="0.35">
      <c r="B77" s="44" t="str">
        <f>'1 lentelė'!$B77</f>
        <v>2.1.1.1</v>
      </c>
      <c r="C77" s="225" t="s">
        <v>270</v>
      </c>
      <c r="D77" s="76" t="str">
        <f>'1 lentelė'!$D77</f>
        <v>Priemonė: Aktualizuoti savivaldybių kultūros paveldo objektus</v>
      </c>
      <c r="E77" s="44"/>
      <c r="F77" s="44"/>
      <c r="G77" s="44"/>
      <c r="H77" s="255">
        <f>SUM(H78:H81)</f>
        <v>1493838.7</v>
      </c>
      <c r="I77" s="255">
        <f t="shared" ref="I77:S77" si="19">SUM(I78:I81)</f>
        <v>1181527.93</v>
      </c>
      <c r="J77" s="255">
        <f t="shared" si="19"/>
        <v>0</v>
      </c>
      <c r="K77" s="255">
        <f t="shared" si="19"/>
        <v>312310.77</v>
      </c>
      <c r="L77" s="255">
        <f t="shared" si="19"/>
        <v>1463952.78</v>
      </c>
      <c r="M77" s="255">
        <f t="shared" si="19"/>
        <v>1165555.3500000001</v>
      </c>
      <c r="N77" s="255">
        <f t="shared" si="19"/>
        <v>0</v>
      </c>
      <c r="O77" s="255">
        <f t="shared" si="19"/>
        <v>298397.43</v>
      </c>
      <c r="P77" s="255">
        <f t="shared" si="19"/>
        <v>1163551.5100000002</v>
      </c>
      <c r="Q77" s="255">
        <f t="shared" si="19"/>
        <v>945864.35000000009</v>
      </c>
      <c r="R77" s="255">
        <f t="shared" si="19"/>
        <v>0</v>
      </c>
      <c r="S77" s="255">
        <f t="shared" si="19"/>
        <v>217687.16000000003</v>
      </c>
      <c r="T77" s="29"/>
    </row>
    <row r="78" spans="2:25" s="215" customFormat="1" ht="99.75" customHeight="1" x14ac:dyDescent="0.35">
      <c r="B78" s="12" t="str">
        <f>'1 lentelė'!$B78</f>
        <v>2.1.1.1.1</v>
      </c>
      <c r="C78" s="12" t="str">
        <f>'1 lentelė'!$C78</f>
        <v>R093302-442942-2101</v>
      </c>
      <c r="D78" s="12" t="str">
        <f>'1 lentelė'!$D78</f>
        <v xml:space="preserve">Kompleksinis Okuličiūtės dvarelio Anykščiuose sutvarkymas ir pritaikymas kultūrinei, meninei veiklai </v>
      </c>
      <c r="E78" s="12" t="str">
        <f>'1 lentelė'!$E78</f>
        <v>Anykščių rajono savivaldybės administracija</v>
      </c>
      <c r="F78" s="29" t="s">
        <v>65</v>
      </c>
      <c r="G78" s="29" t="s">
        <v>1064</v>
      </c>
      <c r="H78" s="26">
        <f>'1 lentelė'!$P78</f>
        <v>493252.18</v>
      </c>
      <c r="I78" s="26">
        <f>'1 lentelė'!$Q78</f>
        <v>419264.35</v>
      </c>
      <c r="J78" s="26">
        <f>'1 lentelė'!$R78</f>
        <v>0</v>
      </c>
      <c r="K78" s="26">
        <f>'1 lentelė'!$S78</f>
        <v>73987.830000000016</v>
      </c>
      <c r="L78" s="26">
        <v>493252.18</v>
      </c>
      <c r="M78" s="26">
        <v>419264.35</v>
      </c>
      <c r="N78" s="26">
        <v>0</v>
      </c>
      <c r="O78" s="26">
        <v>73987.83</v>
      </c>
      <c r="P78" s="261">
        <v>395891.83</v>
      </c>
      <c r="Q78" s="26">
        <v>336508.05</v>
      </c>
      <c r="R78" s="26">
        <v>0</v>
      </c>
      <c r="S78" s="261">
        <f>P78-Q78</f>
        <v>59383.780000000028</v>
      </c>
      <c r="T78" s="65"/>
    </row>
    <row r="79" spans="2:25" s="215" customFormat="1" ht="106.5" customHeight="1" x14ac:dyDescent="0.35">
      <c r="B79" s="12" t="str">
        <f>'1 lentelė'!$B79</f>
        <v xml:space="preserve">2.1.1.1.2 </v>
      </c>
      <c r="C79" s="12" t="str">
        <f>'1 lentelė'!$C79</f>
        <v>R093302-440000-2102</v>
      </c>
      <c r="D79" s="12" t="str">
        <f>'1 lentelė'!$D79</f>
        <v xml:space="preserve">Naujų kultūros paslaugų visuomenės kultūriniams poreikiams tenkinti sukūrimas Utenos meno mokykloje </v>
      </c>
      <c r="E79" s="12" t="str">
        <f>'1 lentelė'!$E79</f>
        <v xml:space="preserve">Pareiškėjas –Utenos rajono savivaldybės administracija, partneris – Utenos dailės mokykla </v>
      </c>
      <c r="F79" s="29" t="s">
        <v>30</v>
      </c>
      <c r="G79" s="29" t="s">
        <v>861</v>
      </c>
      <c r="H79" s="26">
        <f>'1 lentelė'!$P79</f>
        <v>212596.85</v>
      </c>
      <c r="I79" s="26">
        <f>'1 lentelė'!$Q79</f>
        <v>180707.32</v>
      </c>
      <c r="J79" s="26">
        <f>'1 lentelė'!$R79</f>
        <v>0</v>
      </c>
      <c r="K79" s="26">
        <f>'1 lentelė'!$S79</f>
        <v>31889.53</v>
      </c>
      <c r="L79" s="26">
        <v>282956.7</v>
      </c>
      <c r="M79" s="26">
        <v>240513.19</v>
      </c>
      <c r="N79" s="26">
        <v>0</v>
      </c>
      <c r="O79" s="26">
        <v>42443.51</v>
      </c>
      <c r="P79" s="26">
        <v>212596.85</v>
      </c>
      <c r="Q79" s="26">
        <v>180707.32</v>
      </c>
      <c r="R79" s="26">
        <v>0</v>
      </c>
      <c r="S79" s="26">
        <f>P79-Q79</f>
        <v>31889.53</v>
      </c>
      <c r="T79" s="23" t="s">
        <v>1165</v>
      </c>
    </row>
    <row r="80" spans="2:25" s="215" customFormat="1" ht="108" customHeight="1" x14ac:dyDescent="0.35">
      <c r="B80" s="12" t="str">
        <f>'1 lentelė'!$B80</f>
        <v>2.1.1.1.3</v>
      </c>
      <c r="C80" s="12" t="str">
        <f>'1 lentelė'!$C80</f>
        <v>R093302-440000-2103</v>
      </c>
      <c r="D80" s="12" t="str">
        <f>'1 lentelė'!$D80</f>
        <v>Atgailos kanauninkų vienuolyno namo kapitalinis remontas pritaikant amatų centro ir bendruomenės poreikiams</v>
      </c>
      <c r="E80" s="12" t="str">
        <f>'1 lentelė'!$E80</f>
        <v>Molėtų rajono savivaldybės administracija</v>
      </c>
      <c r="F80" s="29" t="s">
        <v>66</v>
      </c>
      <c r="G80" s="29" t="s">
        <v>1064</v>
      </c>
      <c r="H80" s="26">
        <f>'1 lentelė'!$P80</f>
        <v>370728.92</v>
      </c>
      <c r="I80" s="26">
        <f>'1 lentelė'!$Q80</f>
        <v>296836.45</v>
      </c>
      <c r="J80" s="26">
        <f>'1 lentelė'!$R80</f>
        <v>0</v>
      </c>
      <c r="K80" s="26">
        <f>'1 lentelė'!$S80</f>
        <v>73892.47</v>
      </c>
      <c r="L80" s="26">
        <v>270483.15000000002</v>
      </c>
      <c r="M80" s="26">
        <v>221058</v>
      </c>
      <c r="N80" s="26">
        <v>0</v>
      </c>
      <c r="O80" s="26">
        <v>49425.15</v>
      </c>
      <c r="P80" s="26">
        <v>210850.66</v>
      </c>
      <c r="Q80" s="26">
        <v>177891.94</v>
      </c>
      <c r="R80" s="26">
        <v>0</v>
      </c>
      <c r="S80" s="26">
        <f>P80-Q80</f>
        <v>32958.720000000001</v>
      </c>
      <c r="T80" s="26"/>
    </row>
    <row r="81" spans="1:24" s="216" customFormat="1" ht="65.25" customHeight="1" x14ac:dyDescent="0.35">
      <c r="B81" s="12" t="str">
        <f>'1 lentelė'!$B81</f>
        <v>2.1.1.1.4</v>
      </c>
      <c r="C81" s="203" t="str">
        <f>'1 lentelė'!$C81</f>
        <v>R093302-442942-2104</v>
      </c>
      <c r="D81" s="203" t="str">
        <f>'1 lentelė'!$D81</f>
        <v>Valstybės saugomo kultūros paveldo objekto – Antazavės dvaro aktualizavimas</v>
      </c>
      <c r="E81" s="203" t="str">
        <f>'1 lentelė'!$E81</f>
        <v>Zarasų rajono savivaldybės administracija</v>
      </c>
      <c r="F81" s="191" t="s">
        <v>66</v>
      </c>
      <c r="G81" s="191" t="s">
        <v>1064</v>
      </c>
      <c r="H81" s="198">
        <f>'1 lentelė'!$P81</f>
        <v>417260.75</v>
      </c>
      <c r="I81" s="198">
        <f>'1 lentelė'!$Q81</f>
        <v>284719.81</v>
      </c>
      <c r="J81" s="198">
        <f>'1 lentelė'!$R81</f>
        <v>0</v>
      </c>
      <c r="K81" s="198">
        <f>'1 lentelė'!$S81</f>
        <v>132540.94</v>
      </c>
      <c r="L81" s="198">
        <v>417260.75</v>
      </c>
      <c r="M81" s="198">
        <v>284719.81</v>
      </c>
      <c r="N81" s="198">
        <v>0</v>
      </c>
      <c r="O81" s="198">
        <f>L81-M81</f>
        <v>132540.94</v>
      </c>
      <c r="P81" s="26">
        <f>Q81+S81</f>
        <v>344212.17000000004</v>
      </c>
      <c r="Q81" s="26">
        <v>250757.04</v>
      </c>
      <c r="R81" s="26">
        <v>0</v>
      </c>
      <c r="S81" s="26">
        <v>93455.13</v>
      </c>
      <c r="T81" s="26"/>
    </row>
    <row r="82" spans="1:24" s="6" customFormat="1" ht="67.5" customHeight="1" x14ac:dyDescent="0.35">
      <c r="B82" s="42" t="str">
        <f>'1 lentelė'!$B82</f>
        <v>2.1.2</v>
      </c>
      <c r="C82" s="42"/>
      <c r="D82" s="42" t="str">
        <f>'1 lentelė'!$D82</f>
        <v>Uždavinys: Plėtoti turizmo išteklių ir paslaugų rinkodarą</v>
      </c>
      <c r="E82" s="42"/>
      <c r="F82" s="42"/>
      <c r="G82" s="42"/>
      <c r="H82" s="42"/>
      <c r="I82" s="42"/>
      <c r="J82" s="42"/>
      <c r="K82" s="42"/>
      <c r="L82" s="42"/>
      <c r="M82" s="42"/>
      <c r="N82" s="42"/>
      <c r="O82" s="42"/>
      <c r="P82" s="42"/>
      <c r="Q82" s="42"/>
      <c r="R82" s="42"/>
      <c r="S82" s="42"/>
      <c r="T82" s="20"/>
    </row>
    <row r="83" spans="1:24" s="6" customFormat="1" ht="123" customHeight="1" x14ac:dyDescent="0.35">
      <c r="B83" s="44" t="str">
        <f>'1 lentelė'!$B83</f>
        <v>2.1.2.1</v>
      </c>
      <c r="C83" s="225" t="s">
        <v>291</v>
      </c>
      <c r="D83" s="76" t="str">
        <f>'1 lentelė'!$D83</f>
        <v>Priemonė: Savivaldybes jungiančių turizmo trasų ir turizmo maršrutų informacinės infrastruktūros plėtra</v>
      </c>
      <c r="E83" s="44"/>
      <c r="F83" s="44"/>
      <c r="G83" s="44"/>
      <c r="H83" s="255">
        <f>H85+H86+H87</f>
        <v>970234.18</v>
      </c>
      <c r="I83" s="255">
        <f t="shared" ref="I83:S83" si="20">I85+I86+I87</f>
        <v>824699.02</v>
      </c>
      <c r="J83" s="255">
        <f t="shared" si="20"/>
        <v>0</v>
      </c>
      <c r="K83" s="255">
        <f t="shared" si="20"/>
        <v>145535.16000000003</v>
      </c>
      <c r="L83" s="255">
        <f>L85+L86+L87</f>
        <v>970234.18</v>
      </c>
      <c r="M83" s="255">
        <f t="shared" si="20"/>
        <v>824699.02</v>
      </c>
      <c r="N83" s="255">
        <f t="shared" si="20"/>
        <v>0</v>
      </c>
      <c r="O83" s="255">
        <f t="shared" si="20"/>
        <v>145535.16000000003</v>
      </c>
      <c r="P83" s="255">
        <f t="shared" si="20"/>
        <v>19184.97</v>
      </c>
      <c r="Q83" s="255">
        <f t="shared" si="20"/>
        <v>16307.23</v>
      </c>
      <c r="R83" s="255">
        <f t="shared" si="20"/>
        <v>0</v>
      </c>
      <c r="S83" s="255">
        <f t="shared" si="20"/>
        <v>2877.74</v>
      </c>
      <c r="T83" s="29"/>
    </row>
    <row r="84" spans="1:24" s="6" customFormat="1" ht="15.75" hidden="1" customHeight="1" x14ac:dyDescent="0.35">
      <c r="B84" s="12"/>
      <c r="C84" s="12"/>
      <c r="D84" s="12"/>
      <c r="E84" s="12"/>
      <c r="F84" s="12"/>
      <c r="G84" s="12"/>
      <c r="H84" s="12"/>
      <c r="I84" s="12"/>
      <c r="J84" s="12"/>
      <c r="K84" s="12"/>
      <c r="L84" s="12"/>
      <c r="M84" s="12"/>
      <c r="N84" s="12"/>
      <c r="O84" s="12"/>
      <c r="P84" s="12"/>
      <c r="Q84" s="12"/>
      <c r="R84" s="12"/>
      <c r="S84" s="12"/>
      <c r="T84" s="12"/>
    </row>
    <row r="85" spans="1:24" s="6" customFormat="1" ht="72.75" customHeight="1" x14ac:dyDescent="0.35">
      <c r="B85" s="12" t="str">
        <f>'1 lentelė'!B84</f>
        <v xml:space="preserve">2.1.2.1.2 </v>
      </c>
      <c r="C85" s="12" t="str">
        <f>'1 lentelė'!C84</f>
        <v>R098821-420000-2106</v>
      </c>
      <c r="D85" s="12" t="str">
        <f>'1 lentelė'!D84</f>
        <v>Informacinės infrastruktūros plėtra Ignalinos, Molėtų ir Utenos rajonuose</v>
      </c>
      <c r="E85" s="12" t="str">
        <f>'1 lentelė'!E84</f>
        <v>Ignalinos rajono savivaldybės administracija</v>
      </c>
      <c r="F85" s="12" t="str">
        <f>'1 lentelė'!F84</f>
        <v xml:space="preserve">Lietuvos Respublikos ūkio ministerija </v>
      </c>
      <c r="G85" s="279" t="s">
        <v>1064</v>
      </c>
      <c r="H85" s="12">
        <f>'1 lentelė'!P84</f>
        <v>332497.71000000002</v>
      </c>
      <c r="I85" s="12">
        <f>'1 lentelė'!Q84</f>
        <v>282623.05</v>
      </c>
      <c r="J85" s="12">
        <f>'1 lentelė'!R84</f>
        <v>0</v>
      </c>
      <c r="K85" s="12">
        <f>'1 lentelė'!S84</f>
        <v>49874.660000000033</v>
      </c>
      <c r="L85" s="12">
        <v>332497.71000000002</v>
      </c>
      <c r="M85" s="12">
        <v>282623.05</v>
      </c>
      <c r="N85" s="12">
        <v>0</v>
      </c>
      <c r="O85" s="12">
        <v>49874.660000000033</v>
      </c>
      <c r="P85" s="12">
        <f>Q85+S85</f>
        <v>19184.97</v>
      </c>
      <c r="Q85" s="12">
        <v>16307.23</v>
      </c>
      <c r="R85" s="12">
        <v>0</v>
      </c>
      <c r="S85" s="12">
        <v>2877.74</v>
      </c>
      <c r="T85" s="12"/>
    </row>
    <row r="86" spans="1:24" s="6" customFormat="1" ht="69.75" customHeight="1" x14ac:dyDescent="0.35">
      <c r="B86" s="12" t="str">
        <f>'1 lentelė'!B85</f>
        <v>2.1.2.1.3</v>
      </c>
      <c r="C86" s="12" t="str">
        <f>'1 lentelė'!C85</f>
        <v>R098821-420000-2107</v>
      </c>
      <c r="D86" s="12" t="str">
        <f>'1 lentelė'!D85</f>
        <v>Taktiliniai maketai turistui po atviru dangumi</v>
      </c>
      <c r="E86" s="12" t="str">
        <f>'1 lentelė'!E85</f>
        <v>Anykščių  rajono savivaldybės administracija</v>
      </c>
      <c r="F86" s="12" t="str">
        <f>'1 lentelė'!F85</f>
        <v xml:space="preserve">Lietuvos Respublikos ūkio ministerija </v>
      </c>
      <c r="G86" s="279" t="s">
        <v>1064</v>
      </c>
      <c r="H86" s="12">
        <f>'1 lentelė'!P85</f>
        <v>340421.94</v>
      </c>
      <c r="I86" s="12">
        <f>'1 lentelė'!Q85</f>
        <v>289358.65000000002</v>
      </c>
      <c r="J86" s="12">
        <f>'1 lentelė'!R85</f>
        <v>0</v>
      </c>
      <c r="K86" s="12">
        <f>'1 lentelė'!S85</f>
        <v>51063.29</v>
      </c>
      <c r="L86" s="12">
        <f>M86+O86</f>
        <v>340421.94</v>
      </c>
      <c r="M86" s="12">
        <v>289358.65000000002</v>
      </c>
      <c r="N86" s="12">
        <v>0</v>
      </c>
      <c r="O86" s="12">
        <v>51063.29</v>
      </c>
      <c r="P86" s="12">
        <v>0</v>
      </c>
      <c r="Q86" s="12">
        <v>0</v>
      </c>
      <c r="R86" s="12">
        <v>0</v>
      </c>
      <c r="S86" s="12">
        <v>0</v>
      </c>
      <c r="T86" s="12"/>
    </row>
    <row r="87" spans="1:24" s="6" customFormat="1" ht="82.5" customHeight="1" x14ac:dyDescent="0.35">
      <c r="B87" s="12" t="str">
        <f>'1 lentelė'!B86</f>
        <v>2.1.2.1.4</v>
      </c>
      <c r="C87" s="12" t="str">
        <f>'1 lentelė'!C86</f>
        <v>R098821-420000-2108</v>
      </c>
      <c r="D87" s="12" t="str">
        <f>'1 lentelė'!D86</f>
        <v>Turizmo informacinės infrastruktūros plėtra Utenos, Ignalinos, Zarasų rajonų ir Visagino savivaldybėse</v>
      </c>
      <c r="E87" s="12" t="str">
        <f>'1 lentelė'!E86</f>
        <v>Utenos rajono savivaldybės administracija</v>
      </c>
      <c r="F87" s="12" t="str">
        <f>'1 lentelė'!F86</f>
        <v>Lietuvos Respublikos ekonomikos ir inovacijų ministerija</v>
      </c>
      <c r="G87" s="279" t="s">
        <v>1064</v>
      </c>
      <c r="H87" s="12">
        <f>'1 lentelė'!P86</f>
        <v>297314.53000000003</v>
      </c>
      <c r="I87" s="12">
        <f>'1 lentelė'!Q86</f>
        <v>252717.32</v>
      </c>
      <c r="J87" s="12">
        <f>'1 lentelė'!R86</f>
        <v>0</v>
      </c>
      <c r="K87" s="12">
        <f>'1 lentelė'!S86</f>
        <v>44597.21</v>
      </c>
      <c r="L87" s="12">
        <f>M87+O87</f>
        <v>297314.53000000003</v>
      </c>
      <c r="M87" s="12">
        <v>252717.32</v>
      </c>
      <c r="N87" s="12">
        <v>0</v>
      </c>
      <c r="O87" s="12">
        <v>44597.21</v>
      </c>
      <c r="P87" s="12">
        <v>0</v>
      </c>
      <c r="Q87" s="12">
        <v>0</v>
      </c>
      <c r="R87" s="12">
        <v>0</v>
      </c>
      <c r="S87" s="12">
        <v>0</v>
      </c>
      <c r="T87" s="12"/>
    </row>
    <row r="88" spans="1:24" s="6" customFormat="1" ht="71.25" customHeight="1" x14ac:dyDescent="0.35">
      <c r="B88" s="46" t="str">
        <f>'1 lentelė'!B87</f>
        <v>2.2</v>
      </c>
      <c r="C88" s="46">
        <f>'1 lentelė'!C87</f>
        <v>0</v>
      </c>
      <c r="D88" s="46" t="str">
        <f>'1 lentelė'!D87</f>
        <v>Tikslas; darnaus išteklių naudojimo skatinimas</v>
      </c>
      <c r="E88" s="46"/>
      <c r="F88" s="46"/>
      <c r="G88" s="46"/>
      <c r="H88" s="46"/>
      <c r="I88" s="46"/>
      <c r="J88" s="46"/>
      <c r="K88" s="46"/>
      <c r="L88" s="46"/>
      <c r="M88" s="46"/>
      <c r="N88" s="46"/>
      <c r="O88" s="46"/>
      <c r="P88" s="46"/>
      <c r="Q88" s="46"/>
      <c r="R88" s="46"/>
      <c r="S88" s="46"/>
      <c r="T88" s="46"/>
    </row>
    <row r="89" spans="1:24" s="6" customFormat="1" ht="144.75" customHeight="1" x14ac:dyDescent="0.35">
      <c r="B89" s="42" t="str">
        <f>'1 lentelė'!$B88</f>
        <v>2.2.1</v>
      </c>
      <c r="C89" s="42"/>
      <c r="D89" s="42" t="str">
        <f>'1 lentelė'!$D88</f>
        <v>Uždavinys: Plėtoti tvarią šilumos energijos, vandens tiekimo, nuotekų šalinimo ir atliekų tvarkymo sistemą</v>
      </c>
      <c r="E89" s="42"/>
      <c r="F89" s="42"/>
      <c r="G89" s="42"/>
      <c r="H89" s="42"/>
      <c r="I89" s="42"/>
      <c r="J89" s="42"/>
      <c r="K89" s="42"/>
      <c r="L89" s="42"/>
      <c r="M89" s="42"/>
      <c r="N89" s="42"/>
      <c r="O89" s="42"/>
      <c r="P89" s="42"/>
      <c r="Q89" s="42"/>
      <c r="R89" s="42"/>
      <c r="S89" s="42"/>
      <c r="T89" s="20"/>
    </row>
    <row r="90" spans="1:24" s="6" customFormat="1" ht="168" customHeight="1" x14ac:dyDescent="0.35">
      <c r="B90" s="44" t="str">
        <f>'1 lentelė'!$B89</f>
        <v>2.2.1.1</v>
      </c>
      <c r="C90" s="225" t="s">
        <v>306</v>
      </c>
      <c r="D90" s="76" t="str">
        <f>'1 lentelė'!$D89</f>
        <v>Priemonė: Geriamojo vandens tiekimo ir nuotekų tvarkymo sistemų renovavimas ir plėtra, įmonių valdymo tobulinimas</v>
      </c>
      <c r="E90" s="44"/>
      <c r="F90" s="44"/>
      <c r="G90" s="44"/>
      <c r="H90" s="255">
        <f>SUM(H91:H101)</f>
        <v>14771332.560000001</v>
      </c>
      <c r="I90" s="255">
        <f t="shared" ref="I90:S90" si="21">SUM(I91:I101)</f>
        <v>8804497.4399999995</v>
      </c>
      <c r="J90" s="255">
        <f t="shared" si="21"/>
        <v>0</v>
      </c>
      <c r="K90" s="255">
        <f t="shared" si="21"/>
        <v>5966835.120000001</v>
      </c>
      <c r="L90" s="255">
        <f t="shared" si="21"/>
        <v>14632122.32</v>
      </c>
      <c r="M90" s="255">
        <f t="shared" si="21"/>
        <v>8826805.5000000019</v>
      </c>
      <c r="N90" s="255">
        <f t="shared" si="21"/>
        <v>0</v>
      </c>
      <c r="O90" s="255">
        <f t="shared" si="21"/>
        <v>5805316.8200000012</v>
      </c>
      <c r="P90" s="255">
        <f t="shared" si="21"/>
        <v>13282966.610000001</v>
      </c>
      <c r="Q90" s="255">
        <f t="shared" si="21"/>
        <v>8126556.3700000001</v>
      </c>
      <c r="R90" s="255">
        <f t="shared" si="21"/>
        <v>0</v>
      </c>
      <c r="S90" s="255">
        <f t="shared" si="21"/>
        <v>5156410.24</v>
      </c>
      <c r="T90" s="29"/>
    </row>
    <row r="91" spans="1:24" s="215" customFormat="1" ht="75" customHeight="1" x14ac:dyDescent="0.35">
      <c r="A91" s="27"/>
      <c r="B91" s="12" t="str">
        <f>'1 lentelė'!$B90</f>
        <v>2.2.1.1.1</v>
      </c>
      <c r="C91" s="12" t="str">
        <f>'1 lentelė'!$C90</f>
        <v>R090014-060700-2201</v>
      </c>
      <c r="D91" s="12" t="str">
        <f>'1 lentelė'!$D90</f>
        <v xml:space="preserve">Vandens tiekimo ir nuotekų tvarkymo infrastruktūros plėtra Ignalinos rajone </v>
      </c>
      <c r="E91" s="12" t="str">
        <f>'1 lentelė'!$E90</f>
        <v>UAB „Ignalinos vanduo“</v>
      </c>
      <c r="F91" s="29" t="s">
        <v>66</v>
      </c>
      <c r="G91" s="29" t="s">
        <v>1064</v>
      </c>
      <c r="H91" s="26">
        <f>'1 lentelė'!$P90</f>
        <v>1322391.53</v>
      </c>
      <c r="I91" s="26">
        <f>'1 lentelė'!$Q90</f>
        <v>765124.13</v>
      </c>
      <c r="J91" s="26">
        <f>'1 lentelė'!$R90</f>
        <v>0</v>
      </c>
      <c r="K91" s="26">
        <f>'1 lentelė'!$S90</f>
        <v>557267.4</v>
      </c>
      <c r="L91" s="26">
        <v>1392800</v>
      </c>
      <c r="M91" s="26">
        <v>789008.78</v>
      </c>
      <c r="N91" s="26">
        <v>0</v>
      </c>
      <c r="O91" s="26">
        <v>603791.22</v>
      </c>
      <c r="P91" s="26">
        <f>Q91+S91</f>
        <v>1256462.1499999999</v>
      </c>
      <c r="Q91" s="26">
        <v>761998.15</v>
      </c>
      <c r="R91" s="26"/>
      <c r="S91" s="26">
        <v>494464</v>
      </c>
      <c r="T91" s="26"/>
    </row>
    <row r="92" spans="1:24" s="215" customFormat="1" ht="98.25" customHeight="1" x14ac:dyDescent="0.35">
      <c r="A92" s="27"/>
      <c r="B92" s="12" t="str">
        <f>'1 lentelė'!$B91</f>
        <v>2.2.1.1.2</v>
      </c>
      <c r="C92" s="12" t="str">
        <f>'1 lentelė'!$C91</f>
        <v>R090014-070000-2202</v>
      </c>
      <c r="D92" s="12" t="str">
        <f>'1 lentelė'!$D91</f>
        <v xml:space="preserve">Vandens tiekimo ir nuotekų tvarkymo infrastruktūros plėtra ir rekonstravimas Zarasų rajono savivaldybėje </v>
      </c>
      <c r="E92" s="12" t="str">
        <f>'1 lentelė'!$E91</f>
        <v>UAB „Zarasų vandenys“</v>
      </c>
      <c r="F92" s="29" t="s">
        <v>66</v>
      </c>
      <c r="G92" s="29" t="s">
        <v>1064</v>
      </c>
      <c r="H92" s="26">
        <f>'1 lentelė'!$P91</f>
        <v>1229574.68</v>
      </c>
      <c r="I92" s="26">
        <f>'1 lentelė'!$Q91</f>
        <v>823834.4</v>
      </c>
      <c r="J92" s="26">
        <f>'1 lentelė'!$R91</f>
        <v>0</v>
      </c>
      <c r="K92" s="26">
        <f>'1 lentelė'!$S91</f>
        <v>405740.27999999991</v>
      </c>
      <c r="L92" s="26">
        <f>M92+O92</f>
        <v>1229574.6800000002</v>
      </c>
      <c r="M92" s="26">
        <v>823834.4</v>
      </c>
      <c r="N92" s="26">
        <v>0</v>
      </c>
      <c r="O92" s="26">
        <v>405740.28</v>
      </c>
      <c r="P92" s="26">
        <f>Q92+S92</f>
        <v>1226792.1300000001</v>
      </c>
      <c r="Q92" s="26">
        <v>821970.05</v>
      </c>
      <c r="R92" s="26">
        <v>0</v>
      </c>
      <c r="S92" s="26">
        <v>404822.08</v>
      </c>
      <c r="T92" s="65"/>
    </row>
    <row r="93" spans="1:24" s="215" customFormat="1" ht="72" customHeight="1" x14ac:dyDescent="0.35">
      <c r="A93" s="27"/>
      <c r="B93" s="12" t="str">
        <f>'1 lentelė'!$B92</f>
        <v>2.2.1.1.3</v>
      </c>
      <c r="C93" s="12" t="str">
        <f>'1 lentelė'!$C92</f>
        <v>R090014-060000-2203</v>
      </c>
      <c r="D93" s="12" t="str">
        <f>'1 lentelė'!$D92</f>
        <v xml:space="preserve">Vandens tiekimo ir nuotekų tinklų rekonstravimas Visagine </v>
      </c>
      <c r="E93" s="12" t="str">
        <f>'1 lentelė'!$E92</f>
        <v>VĮ „Visagino energija“</v>
      </c>
      <c r="F93" s="29" t="s">
        <v>65</v>
      </c>
      <c r="G93" s="29" t="s">
        <v>861</v>
      </c>
      <c r="H93" s="26">
        <f>'1 lentelė'!$P92</f>
        <v>3744065.92</v>
      </c>
      <c r="I93" s="26">
        <f>'1 lentelė'!$Q92</f>
        <v>1713584.68</v>
      </c>
      <c r="J93" s="26">
        <f>'1 lentelė'!$R92</f>
        <v>0</v>
      </c>
      <c r="K93" s="26">
        <f>'1 lentelė'!$S92</f>
        <v>2030481.24</v>
      </c>
      <c r="L93" s="26">
        <v>3744065.92</v>
      </c>
      <c r="M93" s="26">
        <v>1713584.68</v>
      </c>
      <c r="N93" s="26">
        <v>0</v>
      </c>
      <c r="O93" s="26">
        <v>2030481.24</v>
      </c>
      <c r="P93" s="26">
        <v>3744065.92</v>
      </c>
      <c r="Q93" s="26">
        <v>1713584.68</v>
      </c>
      <c r="R93" s="26">
        <v>0</v>
      </c>
      <c r="S93" s="26">
        <f t="shared" ref="S93:S95" si="22">P93-Q93</f>
        <v>2030481.24</v>
      </c>
      <c r="T93" s="26" t="s">
        <v>868</v>
      </c>
    </row>
    <row r="94" spans="1:24" s="27" customFormat="1" ht="111.75" customHeight="1" x14ac:dyDescent="0.35">
      <c r="B94" s="12" t="str">
        <f>'1 lentelė'!$B93</f>
        <v>2.2.1.1.4</v>
      </c>
      <c r="C94" s="12" t="str">
        <f>'1 lentelė'!$C93</f>
        <v>R090014-070600-2204</v>
      </c>
      <c r="D94" s="12" t="str">
        <f>'1 lentelė'!$D93</f>
        <v>Vandens tiekimo ir nuotekų tvarkymo infrastruktūros plėtra ir rekonstrukcija Anykščių r. sav. Kurklių miestelyje</v>
      </c>
      <c r="E94" s="12" t="str">
        <f>'1 lentelė'!$E93</f>
        <v xml:space="preserve">UAB ,,Anykščių vandenys“ </v>
      </c>
      <c r="F94" s="29" t="s">
        <v>66</v>
      </c>
      <c r="G94" s="29" t="s">
        <v>1064</v>
      </c>
      <c r="H94" s="26">
        <f>'1 lentelė'!$P93</f>
        <v>1665450</v>
      </c>
      <c r="I94" s="26">
        <f>'1 lentelė'!$Q93</f>
        <v>1110408</v>
      </c>
      <c r="J94" s="26">
        <f>'1 lentelė'!$R93</f>
        <v>0</v>
      </c>
      <c r="K94" s="26">
        <f>'1 lentelė'!$S93</f>
        <v>555042</v>
      </c>
      <c r="L94" s="26">
        <f>M94+O94</f>
        <v>1450632.29</v>
      </c>
      <c r="M94" s="26">
        <v>1106219.77</v>
      </c>
      <c r="N94" s="26">
        <v>0</v>
      </c>
      <c r="O94" s="26">
        <v>344412.52</v>
      </c>
      <c r="P94" s="26">
        <f>Q94+S94</f>
        <v>1402395.82</v>
      </c>
      <c r="Q94" s="26">
        <v>1057983.3</v>
      </c>
      <c r="R94" s="26">
        <v>0</v>
      </c>
      <c r="S94" s="26">
        <v>344412.52</v>
      </c>
      <c r="T94" s="26"/>
      <c r="U94" s="215"/>
      <c r="V94" s="40"/>
      <c r="W94" s="40"/>
      <c r="X94" s="40">
        <f t="shared" ref="X94:X101" si="23">L94-M94-N94-O94</f>
        <v>0</v>
      </c>
    </row>
    <row r="95" spans="1:24" s="215" customFormat="1" ht="93.75" customHeight="1" x14ac:dyDescent="0.35">
      <c r="A95" s="27"/>
      <c r="B95" s="12" t="str">
        <f>'1 lentelė'!$B94</f>
        <v>2.2.1.1.5</v>
      </c>
      <c r="C95" s="12" t="str">
        <f>'1 lentelė'!$C94</f>
        <v>R090014-070600-2205</v>
      </c>
      <c r="D95" s="12" t="str">
        <f>'1 lentelė'!$D94</f>
        <v xml:space="preserve"> Vandens tiekimo ir nuotekų tvarkymo infrastruktūros plėtra ir rekonstrukcija Molėtų rajone </v>
      </c>
      <c r="E95" s="12" t="str">
        <f>'1 lentelė'!$E94</f>
        <v>UAB ,,Molėtų vanduo"</v>
      </c>
      <c r="F95" s="29" t="s">
        <v>66</v>
      </c>
      <c r="G95" s="29" t="s">
        <v>861</v>
      </c>
      <c r="H95" s="26">
        <f>'1 lentelė'!$P94</f>
        <v>1221542.69</v>
      </c>
      <c r="I95" s="26">
        <f>'1 lentelė'!$Q94</f>
        <v>822187.2</v>
      </c>
      <c r="J95" s="26">
        <f>'1 lentelė'!$R94</f>
        <v>0</v>
      </c>
      <c r="K95" s="26">
        <f>'1 lentelė'!$S94</f>
        <v>399355.49</v>
      </c>
      <c r="L95" s="26">
        <v>1226741.69</v>
      </c>
      <c r="M95" s="26">
        <v>824798.84</v>
      </c>
      <c r="N95" s="26">
        <v>0</v>
      </c>
      <c r="O95" s="26">
        <f>V95</f>
        <v>401942.85</v>
      </c>
      <c r="P95" s="26">
        <v>1221542.69</v>
      </c>
      <c r="Q95" s="26">
        <v>822187.2</v>
      </c>
      <c r="R95" s="26">
        <v>0</v>
      </c>
      <c r="S95" s="26">
        <f t="shared" si="22"/>
        <v>399355.49</v>
      </c>
      <c r="T95" s="26" t="s">
        <v>1436</v>
      </c>
      <c r="V95" s="40">
        <v>401942.85</v>
      </c>
      <c r="W95" s="40"/>
      <c r="X95" s="40">
        <f t="shared" si="23"/>
        <v>0</v>
      </c>
    </row>
    <row r="96" spans="1:24" s="215" customFormat="1" ht="81" customHeight="1" x14ac:dyDescent="0.35">
      <c r="A96" s="27"/>
      <c r="B96" s="12" t="str">
        <f>'1 lentelė'!$B95</f>
        <v>2.2.1.1.6</v>
      </c>
      <c r="C96" s="12" t="str">
        <f>'1 lentelė'!$C95</f>
        <v>R090014-075000-2206</v>
      </c>
      <c r="D96" s="12" t="str">
        <f>'1 lentelė'!$D95</f>
        <v>Vandens tiekimo ir nuotekų tvarkymo infrastruktūros plėtra Utenos rajone (Jasonių k.)</v>
      </c>
      <c r="E96" s="12" t="str">
        <f>'1 lentelė'!$E95</f>
        <v>UAB "Utenos vandenys"</v>
      </c>
      <c r="F96" s="29" t="s">
        <v>66</v>
      </c>
      <c r="G96" s="29" t="s">
        <v>861</v>
      </c>
      <c r="H96" s="26">
        <f>'1 lentelė'!$P95</f>
        <v>2011598.52</v>
      </c>
      <c r="I96" s="26">
        <f>'1 lentelė'!$Q95</f>
        <v>1609278.82</v>
      </c>
      <c r="J96" s="26">
        <f>'1 lentelė'!$R95</f>
        <v>0</v>
      </c>
      <c r="K96" s="26">
        <f>'1 lentelė'!$S95</f>
        <v>402319.69999999995</v>
      </c>
      <c r="L96" s="26">
        <v>2011598.52</v>
      </c>
      <c r="M96" s="26">
        <v>1609278.82</v>
      </c>
      <c r="N96" s="26">
        <v>0</v>
      </c>
      <c r="O96" s="26">
        <f>V96</f>
        <v>402319.7</v>
      </c>
      <c r="P96" s="26">
        <f t="shared" ref="P96:P101" si="24">Q96+S96</f>
        <v>2011249.76</v>
      </c>
      <c r="Q96" s="26">
        <v>1608999.81</v>
      </c>
      <c r="R96" s="26">
        <v>0</v>
      </c>
      <c r="S96" s="26">
        <v>402249.95</v>
      </c>
      <c r="T96" s="26" t="s">
        <v>1437</v>
      </c>
      <c r="V96" s="40">
        <v>402319.7</v>
      </c>
      <c r="W96" s="40"/>
      <c r="X96" s="40">
        <f t="shared" si="23"/>
        <v>0</v>
      </c>
    </row>
    <row r="97" spans="1:24" s="27" customFormat="1" ht="93" customHeight="1" x14ac:dyDescent="0.35">
      <c r="B97" s="12" t="str">
        <f>'1 lentelė'!$B96</f>
        <v>2.2.1.1.7</v>
      </c>
      <c r="C97" s="12" t="str">
        <f>'1 lentelė'!$C96</f>
        <v>R090014-060000-2225</v>
      </c>
      <c r="D97" s="12" t="str">
        <f>'1 lentelė'!$D96</f>
        <v>Vandens tiekimo ir nuotekų tvarkymo infrastruktūros rekonstrukcija ir inventorizacija Ignalinos rajone</v>
      </c>
      <c r="E97" s="12" t="str">
        <f>'1 lentelė'!$E96</f>
        <v>UAB ,,Ignalinos vanduo"</v>
      </c>
      <c r="F97" s="29" t="s">
        <v>66</v>
      </c>
      <c r="G97" s="29" t="s">
        <v>1064</v>
      </c>
      <c r="H97" s="26">
        <f>'1 lentelė'!$P96</f>
        <v>407141.75</v>
      </c>
      <c r="I97" s="26">
        <f>'1 lentelė'!$Q96</f>
        <v>169000</v>
      </c>
      <c r="J97" s="26">
        <f>'1 lentelė'!$R96</f>
        <v>0</v>
      </c>
      <c r="K97" s="26">
        <f>'1 lentelė'!$S96</f>
        <v>238141.75</v>
      </c>
      <c r="L97" s="26">
        <v>407141.75</v>
      </c>
      <c r="M97" s="26">
        <v>169000</v>
      </c>
      <c r="N97" s="26">
        <v>0</v>
      </c>
      <c r="O97" s="26">
        <v>238141.75</v>
      </c>
      <c r="P97" s="26">
        <f t="shared" si="24"/>
        <v>12195.779999999999</v>
      </c>
      <c r="Q97" s="26">
        <v>5062.33</v>
      </c>
      <c r="R97" s="26">
        <v>0</v>
      </c>
      <c r="S97" s="26">
        <v>7133.45</v>
      </c>
      <c r="T97" s="65"/>
      <c r="V97" s="40">
        <v>0</v>
      </c>
      <c r="W97" s="40"/>
      <c r="X97" s="40">
        <f t="shared" si="23"/>
        <v>0</v>
      </c>
    </row>
    <row r="98" spans="1:24" s="6" customFormat="1" ht="85.5" customHeight="1" x14ac:dyDescent="0.35">
      <c r="B98" s="12" t="str">
        <f>'1 lentelė'!$B97</f>
        <v>2.2.1.1.8</v>
      </c>
      <c r="C98" s="12" t="str">
        <f>'1 lentelė'!$C97</f>
        <v>R090014-075000-2226</v>
      </c>
      <c r="D98" s="12" t="str">
        <f>'1 lentelė'!$D97</f>
        <v>Vandens tiekimo ir nuotekų tvarkymo infrastruktūros plėtra Utenos rajone (Jasonių k. II etapas)</v>
      </c>
      <c r="E98" s="12" t="str">
        <f>'1 lentelė'!$E97</f>
        <v>UAB "Utenos vandenys"</v>
      </c>
      <c r="F98" s="29" t="s">
        <v>66</v>
      </c>
      <c r="G98" s="29" t="s">
        <v>1064</v>
      </c>
      <c r="H98" s="23">
        <f>'1 lentelė'!$P97</f>
        <v>717269.99</v>
      </c>
      <c r="I98" s="23">
        <f>'1 lentelė'!$Q97</f>
        <v>573815.99</v>
      </c>
      <c r="J98" s="23">
        <f>'1 lentelė'!$R97</f>
        <v>0</v>
      </c>
      <c r="K98" s="23">
        <f>'1 lentelė'!$S97</f>
        <v>143454</v>
      </c>
      <c r="L98" s="23">
        <v>717269.99</v>
      </c>
      <c r="M98" s="23">
        <v>573815.99</v>
      </c>
      <c r="N98" s="23">
        <v>0</v>
      </c>
      <c r="O98" s="23">
        <f>L98-M98</f>
        <v>143454</v>
      </c>
      <c r="P98" s="26">
        <f t="shared" si="24"/>
        <v>484695.07</v>
      </c>
      <c r="Q98" s="26">
        <v>387756.06</v>
      </c>
      <c r="R98" s="26">
        <v>0</v>
      </c>
      <c r="S98" s="26">
        <v>96939.01</v>
      </c>
      <c r="T98" s="48"/>
      <c r="V98" s="38">
        <v>0</v>
      </c>
      <c r="W98" s="38"/>
      <c r="X98" s="38">
        <f t="shared" si="23"/>
        <v>0</v>
      </c>
    </row>
    <row r="99" spans="1:24" s="215" customFormat="1" ht="102.75" customHeight="1" x14ac:dyDescent="0.35">
      <c r="A99" s="27"/>
      <c r="B99" s="12" t="str">
        <f>'1 lentelė'!$B98</f>
        <v>2.2.1.1.9</v>
      </c>
      <c r="C99" s="12" t="str">
        <f>'1 lentelė'!$C98</f>
        <v>R090014-070000-2227</v>
      </c>
      <c r="D99" s="12" t="str">
        <f>'1 lentelė'!$D98</f>
        <v>Vandentiekio ir nuotekų tinklų Anykščių aglomeracijoje (sodų bendrija ,,Šaltupys" ir Keblonių k.) statybos darbai.</v>
      </c>
      <c r="E99" s="12" t="str">
        <f>'1 lentelė'!$E98</f>
        <v xml:space="preserve">UAB ,,Anykščių vandenys“ </v>
      </c>
      <c r="F99" s="29" t="s">
        <v>66</v>
      </c>
      <c r="G99" s="29" t="s">
        <v>1064</v>
      </c>
      <c r="H99" s="26">
        <f>'1 lentelė'!$P98</f>
        <v>1193327.6499999999</v>
      </c>
      <c r="I99" s="26">
        <f>'1 lentelė'!$Q98</f>
        <v>528530.03</v>
      </c>
      <c r="J99" s="26">
        <f>'1 lentelė'!$R98</f>
        <v>0</v>
      </c>
      <c r="K99" s="26">
        <f>'1 lentelė'!$S98</f>
        <v>664797.61999999988</v>
      </c>
      <c r="L99" s="26">
        <f>M99+N99+O99</f>
        <v>1193327.6499999999</v>
      </c>
      <c r="M99" s="26">
        <v>528530.03</v>
      </c>
      <c r="N99" s="26">
        <v>0</v>
      </c>
      <c r="O99" s="26">
        <v>664797.62</v>
      </c>
      <c r="P99" s="26">
        <f t="shared" si="24"/>
        <v>1019737.13</v>
      </c>
      <c r="Q99" s="26">
        <v>451646.03</v>
      </c>
      <c r="R99" s="26">
        <v>0</v>
      </c>
      <c r="S99" s="26">
        <v>568091.1</v>
      </c>
      <c r="T99" s="65"/>
      <c r="V99" s="215">
        <v>0</v>
      </c>
      <c r="X99" s="215">
        <f t="shared" si="23"/>
        <v>0</v>
      </c>
    </row>
    <row r="100" spans="1:24" s="216" customFormat="1" ht="116.25" customHeight="1" x14ac:dyDescent="0.35">
      <c r="A100" s="220" t="s">
        <v>216</v>
      </c>
      <c r="B100" s="12" t="str">
        <f>'1 lentelė'!$B99</f>
        <v>2.2.1.1.10</v>
      </c>
      <c r="C100" s="203" t="str">
        <f>'1 lentelė'!$C99</f>
        <v>R090014-070600-2228</v>
      </c>
      <c r="D100" s="203" t="str">
        <f>'1 lentelė'!$D99</f>
        <v>Vandens tiekimo ir nuotekų tvarkymo infrastruktūros plėtra ir rekonstravimas Zarasų rajono savivaldybėje (II etapas)</v>
      </c>
      <c r="E100" s="203" t="str">
        <f>'1 lentelė'!$E99</f>
        <v>UAB „Zarasų vandenys“</v>
      </c>
      <c r="F100" s="191" t="s">
        <v>66</v>
      </c>
      <c r="G100" s="191" t="s">
        <v>1064</v>
      </c>
      <c r="H100" s="198">
        <f>'1 lentelė'!$P99</f>
        <v>630868.11</v>
      </c>
      <c r="I100" s="198">
        <f>'1 lentelė'!$Q99</f>
        <v>375000</v>
      </c>
      <c r="J100" s="198">
        <f>'1 lentelė'!$R99</f>
        <v>0</v>
      </c>
      <c r="K100" s="198">
        <f>'1 lentelė'!$S99</f>
        <v>255868.11</v>
      </c>
      <c r="L100" s="198">
        <f>M100+O100</f>
        <v>630868.11</v>
      </c>
      <c r="M100" s="198">
        <v>375000</v>
      </c>
      <c r="N100" s="198">
        <v>0</v>
      </c>
      <c r="O100" s="198">
        <v>255868.11</v>
      </c>
      <c r="P100" s="26">
        <f t="shared" si="24"/>
        <v>488373.78</v>
      </c>
      <c r="Q100" s="198">
        <v>287850.03000000003</v>
      </c>
      <c r="R100" s="198">
        <v>0</v>
      </c>
      <c r="S100" s="198">
        <v>200523.75</v>
      </c>
      <c r="T100" s="230"/>
      <c r="V100" s="221">
        <v>30237</v>
      </c>
      <c r="W100" s="221"/>
      <c r="X100" s="221">
        <f t="shared" si="23"/>
        <v>0</v>
      </c>
    </row>
    <row r="101" spans="1:24" s="27" customFormat="1" ht="101.25" customHeight="1" x14ac:dyDescent="0.35">
      <c r="B101" s="12" t="str">
        <f>'1 lentelė'!$B100</f>
        <v>2.2.1.1.11</v>
      </c>
      <c r="C101" s="12" t="str">
        <f>'1 lentelė'!$C100</f>
        <v>R090014-070600-2229</v>
      </c>
      <c r="D101" s="12" t="str">
        <f>'1 lentelė'!$D100</f>
        <v>Vandens tiekimo ir nuotekų tvarkymo infrastruktūros plėtra ir rekonstrukcija Molėtų rajone (II etapas)</v>
      </c>
      <c r="E101" s="12" t="str">
        <f>'1 lentelė'!$E100</f>
        <v>UAB ,,Molėtų vanduo"</v>
      </c>
      <c r="F101" s="29" t="s">
        <v>66</v>
      </c>
      <c r="G101" s="29" t="s">
        <v>1064</v>
      </c>
      <c r="H101" s="26">
        <f>'1 lentelė'!$P100</f>
        <v>628101.72</v>
      </c>
      <c r="I101" s="26">
        <f>'1 lentelė'!$Q100</f>
        <v>313734.19</v>
      </c>
      <c r="J101" s="26">
        <f>'1 lentelė'!$R100</f>
        <v>0</v>
      </c>
      <c r="K101" s="26">
        <f>'1 lentelė'!$S100</f>
        <v>314367.52999999997</v>
      </c>
      <c r="L101" s="26">
        <f>M101+N101+O101</f>
        <v>628101.72</v>
      </c>
      <c r="M101" s="26">
        <v>313734.19</v>
      </c>
      <c r="N101" s="26">
        <v>0</v>
      </c>
      <c r="O101" s="26">
        <v>314367.53000000003</v>
      </c>
      <c r="P101" s="26">
        <f t="shared" si="24"/>
        <v>415456.38</v>
      </c>
      <c r="Q101" s="26">
        <v>207518.73</v>
      </c>
      <c r="R101" s="26">
        <v>0</v>
      </c>
      <c r="S101" s="26">
        <v>207937.65</v>
      </c>
      <c r="T101" s="65"/>
      <c r="V101" s="40">
        <v>0</v>
      </c>
      <c r="W101" s="40"/>
      <c r="X101" s="40">
        <f t="shared" si="23"/>
        <v>0</v>
      </c>
    </row>
    <row r="102" spans="1:24" s="6" customFormat="1" ht="72" customHeight="1" x14ac:dyDescent="0.35">
      <c r="B102" s="44" t="str">
        <f>'1 lentelė'!$B101</f>
        <v>2.2.1.2</v>
      </c>
      <c r="C102" s="225" t="s">
        <v>350</v>
      </c>
      <c r="D102" s="76" t="str">
        <f>'1 lentelė'!$D101</f>
        <v>Priemonė: Paviršinių nuotekų sistemų tvarkymas</v>
      </c>
      <c r="E102" s="44"/>
      <c r="F102" s="44"/>
      <c r="G102" s="44"/>
      <c r="H102" s="255">
        <f>SUM(H103:H104)</f>
        <v>1876374.99</v>
      </c>
      <c r="I102" s="255">
        <f t="shared" ref="I102:S102" si="25">SUM(I103:I104)</f>
        <v>1594918.74</v>
      </c>
      <c r="J102" s="255">
        <f t="shared" si="25"/>
        <v>0</v>
      </c>
      <c r="K102" s="255">
        <f t="shared" si="25"/>
        <v>281456.25</v>
      </c>
      <c r="L102" s="255">
        <f t="shared" si="25"/>
        <v>2053631.8699999999</v>
      </c>
      <c r="M102" s="255">
        <f t="shared" si="25"/>
        <v>1745587.0899999999</v>
      </c>
      <c r="N102" s="255">
        <f t="shared" si="25"/>
        <v>0</v>
      </c>
      <c r="O102" s="255">
        <f t="shared" si="25"/>
        <v>308044.78000000003</v>
      </c>
      <c r="P102" s="255">
        <f t="shared" si="25"/>
        <v>1311075.3699999999</v>
      </c>
      <c r="Q102" s="255">
        <f t="shared" si="25"/>
        <v>1114414.0699999998</v>
      </c>
      <c r="R102" s="255">
        <f t="shared" si="25"/>
        <v>0</v>
      </c>
      <c r="S102" s="255">
        <f t="shared" si="25"/>
        <v>196661.3</v>
      </c>
      <c r="T102" s="29"/>
    </row>
    <row r="103" spans="1:24" s="27" customFormat="1" ht="99.75" customHeight="1" x14ac:dyDescent="0.35">
      <c r="B103" s="12" t="str">
        <f>'1 lentelė'!$B102</f>
        <v>2.2.1.2.1</v>
      </c>
      <c r="C103" s="12" t="str">
        <f>'1 lentelė'!$C102</f>
        <v>R090007-080000-2207</v>
      </c>
      <c r="D103" s="12" t="str">
        <f>'1 lentelė'!$D102</f>
        <v>Paviršinių nuotekų tinklų ir jiems priklausančios infrastruktūros rekonstrukcija ir plėtra Utenos mieste</v>
      </c>
      <c r="E103" s="12" t="str">
        <f>'1 lentelė'!$E102</f>
        <v>UAB „Utenos komunalininkas“</v>
      </c>
      <c r="F103" s="29" t="s">
        <v>66</v>
      </c>
      <c r="G103" s="29" t="s">
        <v>861</v>
      </c>
      <c r="H103" s="26">
        <f>'1 lentelė'!$P102</f>
        <v>841155.99</v>
      </c>
      <c r="I103" s="26">
        <f>'1 lentelė'!$Q102</f>
        <v>714982.59</v>
      </c>
      <c r="J103" s="26">
        <f>'1 lentelė'!$R102</f>
        <v>0</v>
      </c>
      <c r="K103" s="26">
        <f>'1 lentelė'!$S102</f>
        <v>126173.40000000002</v>
      </c>
      <c r="L103" s="26">
        <v>1018412.8699999999</v>
      </c>
      <c r="M103" s="26">
        <v>865650.94</v>
      </c>
      <c r="N103" s="26">
        <v>0</v>
      </c>
      <c r="O103" s="26">
        <f>V103</f>
        <v>152761.93</v>
      </c>
      <c r="P103" s="296">
        <f>Q103+S103</f>
        <v>829898.2</v>
      </c>
      <c r="Q103" s="26">
        <v>705413.47</v>
      </c>
      <c r="R103" s="26">
        <v>0</v>
      </c>
      <c r="S103" s="26">
        <v>124484.73</v>
      </c>
      <c r="T103" s="26" t="s">
        <v>1438</v>
      </c>
      <c r="V103" s="40">
        <v>152761.93</v>
      </c>
      <c r="W103" s="40" t="s">
        <v>867</v>
      </c>
      <c r="X103" s="40">
        <f>L103-M103-N103-O103</f>
        <v>0</v>
      </c>
    </row>
    <row r="104" spans="1:24" s="27" customFormat="1" ht="121.5" customHeight="1" x14ac:dyDescent="0.35">
      <c r="B104" s="12" t="str">
        <f>'1 lentelė'!$B103</f>
        <v>2.2.1.2.2</v>
      </c>
      <c r="C104" s="12" t="str">
        <f>'1 lentelė'!$C103</f>
        <v>R090007-080000-2208</v>
      </c>
      <c r="D104" s="12" t="str">
        <f>'1 lentelė'!$D103</f>
        <v>Inžinerinių paviršinių nuotekų surinkimo ir šalinimo tinklų rekonstravimas Visagino g. atkarpoje nuo Parko iki Vilties g.</v>
      </c>
      <c r="E104" s="12" t="str">
        <f>'1 lentelė'!$E103</f>
        <v xml:space="preserve">UAB „Visagino būstas“, partneris Visagino savivaldybės administracija </v>
      </c>
      <c r="F104" s="29" t="s">
        <v>65</v>
      </c>
      <c r="G104" s="29" t="s">
        <v>1064</v>
      </c>
      <c r="H104" s="26">
        <f>'1 lentelė'!$P103</f>
        <v>1035219</v>
      </c>
      <c r="I104" s="26">
        <f>'1 lentelė'!$Q103</f>
        <v>879936.15</v>
      </c>
      <c r="J104" s="26">
        <f>'1 lentelė'!$R103</f>
        <v>0</v>
      </c>
      <c r="K104" s="26">
        <f>'1 lentelė'!$S103</f>
        <v>155282.84999999998</v>
      </c>
      <c r="L104" s="26">
        <v>1035219</v>
      </c>
      <c r="M104" s="26">
        <v>879936.15</v>
      </c>
      <c r="N104" s="26">
        <v>0</v>
      </c>
      <c r="O104" s="26">
        <v>155282.85</v>
      </c>
      <c r="P104" s="26">
        <f>Q104+R104+S104</f>
        <v>481177.17</v>
      </c>
      <c r="Q104" s="26">
        <v>409000.6</v>
      </c>
      <c r="R104" s="26">
        <v>0</v>
      </c>
      <c r="S104" s="26">
        <v>72176.570000000007</v>
      </c>
      <c r="T104" s="26"/>
      <c r="V104" s="40">
        <v>0</v>
      </c>
      <c r="W104" s="40"/>
      <c r="X104" s="40">
        <f>L104-M104-N104-O104</f>
        <v>0</v>
      </c>
    </row>
    <row r="105" spans="1:24" s="6" customFormat="1" ht="69" customHeight="1" x14ac:dyDescent="0.35">
      <c r="B105" s="44" t="str">
        <f>'1 lentelė'!$B104</f>
        <v>2.2.1.3</v>
      </c>
      <c r="C105" s="225" t="s">
        <v>361</v>
      </c>
      <c r="D105" s="76" t="str">
        <f>'1 lentelė'!$D104</f>
        <v>Priemonė: Komunalinių atliekų tvarkymo infrastruktūros plėtra</v>
      </c>
      <c r="E105" s="44"/>
      <c r="F105" s="44"/>
      <c r="G105" s="44"/>
      <c r="H105" s="255">
        <f>SUM(H106:H112)</f>
        <v>4226829.79</v>
      </c>
      <c r="I105" s="255">
        <f t="shared" ref="I105:S105" si="26">SUM(I106:I112)</f>
        <v>3570944.3600000003</v>
      </c>
      <c r="J105" s="255">
        <f t="shared" si="26"/>
        <v>0</v>
      </c>
      <c r="K105" s="255">
        <f t="shared" si="26"/>
        <v>655885.42999999982</v>
      </c>
      <c r="L105" s="255">
        <f t="shared" si="26"/>
        <v>3194996.3899999997</v>
      </c>
      <c r="M105" s="255">
        <f t="shared" si="26"/>
        <v>2693885.9699999997</v>
      </c>
      <c r="N105" s="255">
        <f t="shared" si="26"/>
        <v>0</v>
      </c>
      <c r="O105" s="255">
        <f t="shared" si="26"/>
        <v>501110.42000000004</v>
      </c>
      <c r="P105" s="255">
        <f t="shared" si="26"/>
        <v>3036698.25</v>
      </c>
      <c r="Q105" s="255">
        <f t="shared" si="26"/>
        <v>2560832.5499999998</v>
      </c>
      <c r="R105" s="255">
        <f t="shared" si="26"/>
        <v>0</v>
      </c>
      <c r="S105" s="255">
        <f t="shared" si="26"/>
        <v>475865.6999999999</v>
      </c>
      <c r="T105" s="29"/>
    </row>
    <row r="106" spans="1:24" s="6" customFormat="1" ht="63.75" customHeight="1" x14ac:dyDescent="0.35">
      <c r="B106" s="12" t="str">
        <f>'1 lentelė'!$B105</f>
        <v>2.2.1.3.1</v>
      </c>
      <c r="C106" s="12" t="str">
        <f>'1 lentelė'!$C105</f>
        <v>R090008-050000-2209</v>
      </c>
      <c r="D106" s="12" t="str">
        <f>'1 lentelė'!$D105</f>
        <v>Komunalinių atliekų tvarkymo infrastruktūros plėtra Visagino savivaldybėje</v>
      </c>
      <c r="E106" s="12" t="str">
        <f>'1 lentelė'!$E105</f>
        <v>Visagino savivaldybės administracija</v>
      </c>
      <c r="F106" s="29" t="s">
        <v>66</v>
      </c>
      <c r="G106" s="29" t="s">
        <v>861</v>
      </c>
      <c r="H106" s="23">
        <f>'1 lentelė'!P105</f>
        <v>519466.19</v>
      </c>
      <c r="I106" s="23">
        <f>'1 lentelė'!Q105</f>
        <v>441546.19</v>
      </c>
      <c r="J106" s="23">
        <f>'1 lentelė'!R105</f>
        <v>0</v>
      </c>
      <c r="K106" s="23">
        <f>'1 lentelė'!S105</f>
        <v>77920</v>
      </c>
      <c r="L106" s="23">
        <v>519466.19</v>
      </c>
      <c r="M106" s="23">
        <v>441546.19</v>
      </c>
      <c r="N106" s="23">
        <v>0</v>
      </c>
      <c r="O106" s="23">
        <v>77920</v>
      </c>
      <c r="P106" s="23">
        <f>Q106+S106</f>
        <v>519466.19</v>
      </c>
      <c r="Q106" s="23">
        <v>441546.19</v>
      </c>
      <c r="R106" s="23">
        <v>0</v>
      </c>
      <c r="S106" s="23">
        <v>77920</v>
      </c>
      <c r="T106" s="23" t="s">
        <v>1439</v>
      </c>
      <c r="V106" s="38">
        <v>0</v>
      </c>
      <c r="W106" s="38" t="s">
        <v>867</v>
      </c>
      <c r="X106" s="38">
        <f>L106-M106-N106-O106</f>
        <v>0</v>
      </c>
    </row>
    <row r="107" spans="1:24" s="27" customFormat="1" ht="141" customHeight="1" x14ac:dyDescent="0.35">
      <c r="B107" s="12" t="str">
        <f>'1 lentelė'!$B106</f>
        <v>2.2.1.3.2</v>
      </c>
      <c r="C107" s="12" t="str">
        <f>'1 lentelė'!$C106</f>
        <v>R090008-050000-2210</v>
      </c>
      <c r="D107" s="12" t="str">
        <f>'1 lentelė'!$D106</f>
        <v>Konteinerinių aikštelių įrengimas ( rekonstrukcija) Ignalinos r. savivaldybėje ir atliekų surinkimo konteinerių konteinerinėms aikštelėms įsigijimas</v>
      </c>
      <c r="E107" s="12" t="str">
        <f>'1 lentelė'!$E106</f>
        <v>Ignalinos rajono savivaldybės administracija, partneris – UAB Utenos regiono atliekų tvarkymo centras</v>
      </c>
      <c r="F107" s="29" t="s">
        <v>66</v>
      </c>
      <c r="G107" s="29" t="s">
        <v>1064</v>
      </c>
      <c r="H107" s="26">
        <f>'1 lentelė'!$P106</f>
        <v>400317.65</v>
      </c>
      <c r="I107" s="26">
        <f>'1 lentelė'!$Q106</f>
        <v>340270</v>
      </c>
      <c r="J107" s="26">
        <f>'1 lentelė'!$R106</f>
        <v>0</v>
      </c>
      <c r="K107" s="26">
        <f>'1 lentelė'!$S106</f>
        <v>60047.650000000023</v>
      </c>
      <c r="L107" s="26">
        <v>400317.65</v>
      </c>
      <c r="M107" s="26">
        <v>340270</v>
      </c>
      <c r="N107" s="26">
        <v>0</v>
      </c>
      <c r="O107" s="26">
        <v>60047.65</v>
      </c>
      <c r="P107" s="23">
        <f>Q107+S107</f>
        <v>382685.58999999997</v>
      </c>
      <c r="Q107" s="26">
        <v>325282.75</v>
      </c>
      <c r="R107" s="26">
        <v>0</v>
      </c>
      <c r="S107" s="26">
        <v>57402.84</v>
      </c>
      <c r="T107" s="65"/>
      <c r="V107" s="40">
        <v>0</v>
      </c>
      <c r="W107" s="40"/>
      <c r="X107" s="40">
        <f t="shared" ref="X107:X112" si="27">L107-M107-N107-O107</f>
        <v>0</v>
      </c>
    </row>
    <row r="108" spans="1:24" s="27" customFormat="1" ht="110.25" customHeight="1" x14ac:dyDescent="0.35">
      <c r="B108" s="12" t="str">
        <f>'1 lentelė'!$B107</f>
        <v>2.2.1.3.3</v>
      </c>
      <c r="C108" s="12" t="str">
        <f>'1 lentelė'!$C107</f>
        <v>R090008-050000-2211</v>
      </c>
      <c r="D108" s="12" t="str">
        <f>'1 lentelė'!$D107</f>
        <v>Komunalinių atliekų tvarkymo infrastruktūros plėtra Anykščių rajono savivaldybėje</v>
      </c>
      <c r="E108" s="12" t="str">
        <f>'1 lentelė'!$E107</f>
        <v>Anykščių rajono savivaldybės administracija, partneris – UAB Utenos regiono atliekų tvarkymo centras</v>
      </c>
      <c r="F108" s="29" t="s">
        <v>66</v>
      </c>
      <c r="G108" s="29" t="s">
        <v>861</v>
      </c>
      <c r="H108" s="26">
        <f>'1 lentelė'!$P107</f>
        <v>579324.81999999995</v>
      </c>
      <c r="I108" s="26">
        <f>'1 lentelė'!$Q107</f>
        <v>492426.09</v>
      </c>
      <c r="J108" s="26">
        <f>'1 lentelė'!$R107</f>
        <v>0</v>
      </c>
      <c r="K108" s="26">
        <f>'1 lentelė'!$S107</f>
        <v>86898.729999999923</v>
      </c>
      <c r="L108" s="26">
        <v>607406.14</v>
      </c>
      <c r="M108" s="26">
        <v>516295.21</v>
      </c>
      <c r="N108" s="26">
        <v>0</v>
      </c>
      <c r="O108" s="26">
        <v>91110.93</v>
      </c>
      <c r="P108" s="26">
        <v>579324.81999999995</v>
      </c>
      <c r="Q108" s="26">
        <v>492426.09</v>
      </c>
      <c r="R108" s="26">
        <v>0</v>
      </c>
      <c r="S108" s="26">
        <f t="shared" ref="S108:S109" si="28">P108-Q108</f>
        <v>86898.729999999923</v>
      </c>
      <c r="T108" s="26" t="s">
        <v>1201</v>
      </c>
      <c r="V108" s="40">
        <v>0</v>
      </c>
      <c r="W108" s="40"/>
      <c r="X108" s="40">
        <f t="shared" si="27"/>
        <v>0</v>
      </c>
    </row>
    <row r="109" spans="1:24" s="27" customFormat="1" ht="66.75" customHeight="1" x14ac:dyDescent="0.35">
      <c r="B109" s="12" t="str">
        <f>'1 lentelė'!$B108</f>
        <v>2.2.1.3.4</v>
      </c>
      <c r="C109" s="12" t="str">
        <f>'1 lentelė'!$C108</f>
        <v>R090008-050000-2212</v>
      </c>
      <c r="D109" s="12" t="str">
        <f>'1 lentelė'!$D108</f>
        <v>Molėtų rajono komunalinių atliekų tvarkymo infrastruktūros plėtra</v>
      </c>
      <c r="E109" s="12" t="str">
        <f>'1 lentelė'!$E108</f>
        <v>Molėtų rajono savivaldybės administracija, partneris – UAB Utenos regiono atliekų tvarkymo centras</v>
      </c>
      <c r="F109" s="29" t="s">
        <v>66</v>
      </c>
      <c r="G109" s="29" t="s">
        <v>861</v>
      </c>
      <c r="H109" s="26">
        <f>'1 lentelė'!$P108</f>
        <v>566036.31999999995</v>
      </c>
      <c r="I109" s="26">
        <f>'1 lentelė'!$Q108</f>
        <v>459270</v>
      </c>
      <c r="J109" s="26">
        <f>'1 lentelė'!$R108</f>
        <v>0</v>
      </c>
      <c r="K109" s="26">
        <f>'1 lentelė'!$S108</f>
        <v>106766.31999999995</v>
      </c>
      <c r="L109" s="26">
        <v>566036.32000000007</v>
      </c>
      <c r="M109" s="26">
        <v>459270</v>
      </c>
      <c r="N109" s="26">
        <v>0</v>
      </c>
      <c r="O109" s="26">
        <v>106766.32</v>
      </c>
      <c r="P109" s="26">
        <v>566036.31999999995</v>
      </c>
      <c r="Q109" s="26">
        <v>459270</v>
      </c>
      <c r="R109" s="26">
        <v>0</v>
      </c>
      <c r="S109" s="26">
        <f t="shared" si="28"/>
        <v>106766.31999999995</v>
      </c>
      <c r="T109" s="26" t="s">
        <v>1166</v>
      </c>
      <c r="V109" s="40">
        <v>0</v>
      </c>
      <c r="W109" s="40"/>
      <c r="X109" s="40">
        <f t="shared" si="27"/>
        <v>0</v>
      </c>
    </row>
    <row r="110" spans="1:24" s="27" customFormat="1" ht="100.5" customHeight="1" x14ac:dyDescent="0.35">
      <c r="B110" s="12" t="str">
        <f>'1 lentelė'!$B109</f>
        <v>2.2.1.3.5</v>
      </c>
      <c r="C110" s="12" t="str">
        <f>'1 lentelė'!$C109</f>
        <v>R090008-050000-2213</v>
      </c>
      <c r="D110" s="12" t="str">
        <f>'1 lentelė'!$D109</f>
        <v>Komunalinių atliekų tvarkymo infrastruktūros plėtra Zarasų rajone</v>
      </c>
      <c r="E110" s="12" t="str">
        <f>'1 lentelė'!$E109</f>
        <v>Zarasų rajono savivaldybės administracija, partneris – UAB Utenos regiono atliekų tvarkymo centras</v>
      </c>
      <c r="F110" s="29" t="s">
        <v>66</v>
      </c>
      <c r="G110" s="29" t="s">
        <v>1064</v>
      </c>
      <c r="H110" s="26">
        <f>'1 lentelė'!$P109</f>
        <v>569725.67999999993</v>
      </c>
      <c r="I110" s="26">
        <f>'1 lentelė'!$Q109</f>
        <v>484266.82</v>
      </c>
      <c r="J110" s="26">
        <f>'1 lentelė'!$R109</f>
        <v>0</v>
      </c>
      <c r="K110" s="26">
        <f>'1 lentelė'!$S109</f>
        <v>85458.859999999928</v>
      </c>
      <c r="L110" s="26">
        <f>M110+O110</f>
        <v>485060.06</v>
      </c>
      <c r="M110" s="26">
        <v>412301.05</v>
      </c>
      <c r="N110" s="26">
        <v>0</v>
      </c>
      <c r="O110" s="26">
        <v>72759.009999999995</v>
      </c>
      <c r="P110" s="26">
        <f>Q110+S110</f>
        <v>481739.43</v>
      </c>
      <c r="Q110" s="26">
        <v>409478.51</v>
      </c>
      <c r="R110" s="26"/>
      <c r="S110" s="26">
        <v>72260.92</v>
      </c>
      <c r="T110" s="26"/>
      <c r="V110" s="40">
        <v>8864.01</v>
      </c>
      <c r="W110" s="40"/>
      <c r="X110" s="40">
        <f t="shared" si="27"/>
        <v>0</v>
      </c>
    </row>
    <row r="111" spans="1:24" s="27" customFormat="1" ht="65.25" customHeight="1" x14ac:dyDescent="0.35">
      <c r="B111" s="12" t="str">
        <f>'1 lentelė'!$B110</f>
        <v>2.2.1.3.6</v>
      </c>
      <c r="C111" s="12" t="str">
        <f>'1 lentelė'!$C110</f>
        <v>R090008-050000-2214</v>
      </c>
      <c r="D111" s="12" t="str">
        <f>'1 lentelė'!$D110</f>
        <v>Komunalinių atliekų tvarkymo infrastruktūros plėtra Utenos rajone</v>
      </c>
      <c r="E111" s="12" t="str">
        <f>'1 lentelė'!$E110</f>
        <v>Utenos rajono savivaldybės administracija</v>
      </c>
      <c r="F111" s="29" t="s">
        <v>66</v>
      </c>
      <c r="G111" s="29" t="s">
        <v>1064</v>
      </c>
      <c r="H111" s="26">
        <f>'1 lentelė'!$P110</f>
        <v>616710.03</v>
      </c>
      <c r="I111" s="26">
        <f>'1 lentelė'!$Q110</f>
        <v>524203.52000000002</v>
      </c>
      <c r="J111" s="26">
        <f>'1 lentelė'!$R110</f>
        <v>0</v>
      </c>
      <c r="K111" s="26">
        <f>'1 lentelė'!$S110</f>
        <v>92506.510000000009</v>
      </c>
      <c r="L111" s="26">
        <v>616710.03</v>
      </c>
      <c r="M111" s="26">
        <v>524203.52000000002</v>
      </c>
      <c r="N111" s="26">
        <v>0</v>
      </c>
      <c r="O111" s="26">
        <v>92506.51</v>
      </c>
      <c r="P111" s="26">
        <f>Q111+S111</f>
        <v>507445.9</v>
      </c>
      <c r="Q111" s="26">
        <v>432829.01</v>
      </c>
      <c r="R111" s="26"/>
      <c r="S111" s="26">
        <v>74616.89</v>
      </c>
      <c r="T111" s="65"/>
      <c r="V111" s="40">
        <v>0</v>
      </c>
      <c r="W111" s="40"/>
      <c r="X111" s="40">
        <f t="shared" si="27"/>
        <v>0</v>
      </c>
    </row>
    <row r="112" spans="1:24" s="27" customFormat="1" ht="65.25" customHeight="1" x14ac:dyDescent="0.35">
      <c r="B112" s="12" t="str">
        <f>'1 lentelė'!$B111</f>
        <v>2.2.1.3.7</v>
      </c>
      <c r="C112" s="12" t="str">
        <f>'1 lentelė'!$C111</f>
        <v>R090008-050000-2215</v>
      </c>
      <c r="D112" s="12" t="str">
        <f>'1 lentelė'!$D111</f>
        <v>Komunalinių atliekų infrastruktūros plėtra</v>
      </c>
      <c r="E112" s="12" t="str">
        <f>'1 lentelė'!$E111</f>
        <v>UAB "Utenos regiono atliekų tvarkymo centras"</v>
      </c>
      <c r="F112" s="29" t="s">
        <v>66</v>
      </c>
      <c r="G112" s="29" t="s">
        <v>66</v>
      </c>
      <c r="H112" s="26">
        <f>'1 lentelė'!$P111</f>
        <v>975249.1</v>
      </c>
      <c r="I112" s="26">
        <f>'1 lentelė'!$Q111</f>
        <v>828961.74</v>
      </c>
      <c r="J112" s="26">
        <f>'1 lentelė'!$R111</f>
        <v>0</v>
      </c>
      <c r="K112" s="26">
        <f>'1 lentelė'!$S111</f>
        <v>146287.35999999999</v>
      </c>
      <c r="L112" s="26">
        <v>0</v>
      </c>
      <c r="M112" s="26">
        <v>0</v>
      </c>
      <c r="N112" s="26">
        <v>0</v>
      </c>
      <c r="O112" s="26">
        <v>0</v>
      </c>
      <c r="P112" s="26">
        <v>0</v>
      </c>
      <c r="Q112" s="26">
        <v>0</v>
      </c>
      <c r="R112" s="26">
        <v>0</v>
      </c>
      <c r="S112" s="26">
        <v>0</v>
      </c>
      <c r="T112" s="65"/>
      <c r="V112" s="40"/>
      <c r="W112" s="40"/>
      <c r="X112" s="40">
        <f t="shared" si="27"/>
        <v>0</v>
      </c>
    </row>
    <row r="113" spans="2:22" s="6" customFormat="1" ht="43.5" customHeight="1" x14ac:dyDescent="0.35">
      <c r="B113" s="44" t="str">
        <f>'1 lentelė'!$B113</f>
        <v>2.2.2.1</v>
      </c>
      <c r="C113" s="225" t="s">
        <v>388</v>
      </c>
      <c r="D113" s="76" t="str">
        <f>'1 lentelė'!$D113</f>
        <v>Priemonė: Kraštovaizdžio apsauga</v>
      </c>
      <c r="E113" s="44"/>
      <c r="F113" s="44"/>
      <c r="G113" s="44"/>
      <c r="H113" s="255">
        <f>SUM(H114:H125)</f>
        <v>3750265.7899999996</v>
      </c>
      <c r="I113" s="255">
        <f t="shared" ref="I113:K113" si="29">SUM(I114:I125)</f>
        <v>2994802.02</v>
      </c>
      <c r="J113" s="255">
        <f t="shared" si="29"/>
        <v>0</v>
      </c>
      <c r="K113" s="255">
        <f t="shared" si="29"/>
        <v>755463.77000000014</v>
      </c>
      <c r="L113" s="255">
        <f>SUM(L114:L125)</f>
        <v>3744539.5999999996</v>
      </c>
      <c r="M113" s="255">
        <f t="shared" ref="M113:S113" si="30">SUM(M114:M125)</f>
        <v>2989934.7600000007</v>
      </c>
      <c r="N113" s="255">
        <f t="shared" si="30"/>
        <v>0</v>
      </c>
      <c r="O113" s="255">
        <f t="shared" si="30"/>
        <v>754604.84000000008</v>
      </c>
      <c r="P113" s="255">
        <f t="shared" si="30"/>
        <v>2229964.9500000002</v>
      </c>
      <c r="Q113" s="255">
        <f t="shared" si="30"/>
        <v>1878496.23</v>
      </c>
      <c r="R113" s="255">
        <f t="shared" si="30"/>
        <v>0</v>
      </c>
      <c r="S113" s="255">
        <f t="shared" si="30"/>
        <v>351468.72</v>
      </c>
      <c r="T113" s="29"/>
    </row>
    <row r="114" spans="2:22" s="27" customFormat="1" ht="54" customHeight="1" x14ac:dyDescent="0.35">
      <c r="B114" s="12" t="str">
        <f>'1 lentelė'!$B114</f>
        <v>2.2.2.1.1</v>
      </c>
      <c r="C114" s="12" t="str">
        <f>'1 lentelė'!$C114</f>
        <v>R090019-380000-2215</v>
      </c>
      <c r="D114" s="12" t="str">
        <f>'1 lentelė'!$D114</f>
        <v>Zarasų rajono savivaldybės bendrųjų planų koregavimas</v>
      </c>
      <c r="E114" s="12" t="str">
        <f>'1 lentelė'!$E114</f>
        <v>Zarasų rajono savivaldybės administracija</v>
      </c>
      <c r="F114" s="29" t="s">
        <v>66</v>
      </c>
      <c r="G114" s="29" t="s">
        <v>1064</v>
      </c>
      <c r="H114" s="23">
        <f>'1 lentelė'!$P114</f>
        <v>42986.77</v>
      </c>
      <c r="I114" s="23">
        <f>'1 lentelė'!$Q114</f>
        <v>36538.71</v>
      </c>
      <c r="J114" s="23">
        <f>'1 lentelė'!$R114</f>
        <v>0</v>
      </c>
      <c r="K114" s="23">
        <f>'1 lentelė'!$S114</f>
        <v>6448.06</v>
      </c>
      <c r="L114" s="23">
        <f>M114+O114</f>
        <v>42986.77</v>
      </c>
      <c r="M114" s="23">
        <v>36538.71</v>
      </c>
      <c r="N114" s="23">
        <v>0</v>
      </c>
      <c r="O114" s="23">
        <v>6448.06</v>
      </c>
      <c r="P114" s="23">
        <f>Q114+S114</f>
        <v>22554.959999999999</v>
      </c>
      <c r="Q114" s="23">
        <v>19330.93</v>
      </c>
      <c r="R114" s="23">
        <v>0</v>
      </c>
      <c r="S114" s="23">
        <v>3224.03</v>
      </c>
      <c r="T114" s="48"/>
      <c r="V114" s="40">
        <f>L114-M114-N114-O114</f>
        <v>0</v>
      </c>
    </row>
    <row r="115" spans="2:22" s="27" customFormat="1" ht="99" customHeight="1" x14ac:dyDescent="0.35">
      <c r="B115" s="12" t="str">
        <f>'1 lentelė'!$B115</f>
        <v>2.2.2.1.2</v>
      </c>
      <c r="C115" s="12" t="str">
        <f>'1 lentelė'!$C115</f>
        <v>R090019-380000-2216</v>
      </c>
      <c r="D115" s="12" t="str">
        <f>'1 lentelė'!$D115</f>
        <v>Bešeimininkių apleistų, kraštovaizdį darkančių statinių likvidavimas Molėtų rajono savivaldybėje</v>
      </c>
      <c r="E115" s="12" t="str">
        <f>'1 lentelė'!$E115</f>
        <v>Molėtų rajono savivaldybės administracija</v>
      </c>
      <c r="F115" s="29" t="s">
        <v>66</v>
      </c>
      <c r="G115" s="29" t="s">
        <v>1064</v>
      </c>
      <c r="H115" s="23">
        <f>'1 lentelė'!$P115</f>
        <v>390386.31</v>
      </c>
      <c r="I115" s="23">
        <f>'1 lentelė'!$Q115</f>
        <v>325725</v>
      </c>
      <c r="J115" s="23">
        <f>'1 lentelė'!$R115</f>
        <v>0</v>
      </c>
      <c r="K115" s="23">
        <f>'1 lentelė'!$S115</f>
        <v>64661.31</v>
      </c>
      <c r="L115" s="26">
        <v>390386.31</v>
      </c>
      <c r="M115" s="26">
        <v>325725</v>
      </c>
      <c r="N115" s="26">
        <v>0</v>
      </c>
      <c r="O115" s="26">
        <f>L115-M115</f>
        <v>64661.31</v>
      </c>
      <c r="P115" s="23">
        <f>Q115+S115</f>
        <v>390350.19</v>
      </c>
      <c r="Q115" s="26">
        <v>325688.88</v>
      </c>
      <c r="R115" s="26">
        <v>0</v>
      </c>
      <c r="S115" s="26">
        <v>64661.31</v>
      </c>
      <c r="T115" s="26"/>
      <c r="V115" s="40">
        <f t="shared" ref="V115:V123" si="31">L115-M115-N115-O115</f>
        <v>0</v>
      </c>
    </row>
    <row r="116" spans="2:22" s="27" customFormat="1" ht="63.75" customHeight="1" x14ac:dyDescent="0.35">
      <c r="B116" s="12" t="str">
        <f>'1 lentelė'!$B116</f>
        <v>2.2.2.1.3</v>
      </c>
      <c r="C116" s="12" t="str">
        <f>'1 lentelė'!$C116</f>
        <v>R090019-380000-2217</v>
      </c>
      <c r="D116" s="12" t="str">
        <f>'1 lentelė'!$D116</f>
        <v>Kraštovaizdžio formavimas ir ekologinės būklės gerinimas Zarasų rajone</v>
      </c>
      <c r="E116" s="12" t="str">
        <f>'1 lentelė'!$E116</f>
        <v>Zarasų rajono savivaldybės administracija</v>
      </c>
      <c r="F116" s="29" t="s">
        <v>66</v>
      </c>
      <c r="G116" s="29" t="s">
        <v>1064</v>
      </c>
      <c r="H116" s="26">
        <f>'1 lentelė'!$P116</f>
        <v>644100</v>
      </c>
      <c r="I116" s="26">
        <f>'1 lentelė'!$Q116</f>
        <v>547485</v>
      </c>
      <c r="J116" s="26">
        <f>'1 lentelė'!$R116</f>
        <v>0</v>
      </c>
      <c r="K116" s="26">
        <f>'1 lentelė'!$S116</f>
        <v>96615</v>
      </c>
      <c r="L116" s="26">
        <v>644100</v>
      </c>
      <c r="M116" s="26">
        <v>547485</v>
      </c>
      <c r="N116" s="26">
        <v>0</v>
      </c>
      <c r="O116" s="26">
        <v>96615</v>
      </c>
      <c r="P116" s="23">
        <f>Q116+S116</f>
        <v>407417.17000000004</v>
      </c>
      <c r="Q116" s="26">
        <v>368541.52</v>
      </c>
      <c r="R116" s="26">
        <v>0</v>
      </c>
      <c r="S116" s="26">
        <v>38875.65</v>
      </c>
      <c r="T116" s="26"/>
      <c r="V116" s="40">
        <f t="shared" si="31"/>
        <v>0</v>
      </c>
    </row>
    <row r="117" spans="2:22" s="27" customFormat="1" ht="75" customHeight="1" x14ac:dyDescent="0.35">
      <c r="B117" s="12" t="str">
        <f>'1 lentelė'!$B117</f>
        <v>2.2.2.1.4</v>
      </c>
      <c r="C117" s="12" t="str">
        <f>'1 lentelė'!$C117</f>
        <v>R090019-380000-2218</v>
      </c>
      <c r="D117" s="12" t="str">
        <f>'1 lentelė'!$D117</f>
        <v>Želdynų teritorijos formavimas ir kraštovaizdžio būklės gerinimas Utenos mieste</v>
      </c>
      <c r="E117" s="12" t="str">
        <f>'1 lentelė'!$E117</f>
        <v>Utenos rajono savivaldybės administracija</v>
      </c>
      <c r="F117" s="29" t="s">
        <v>66</v>
      </c>
      <c r="G117" s="29" t="s">
        <v>1064</v>
      </c>
      <c r="H117" s="26">
        <f>'1 lentelė'!$P117</f>
        <v>811154.46</v>
      </c>
      <c r="I117" s="26">
        <f>'1 lentelė'!$Q117</f>
        <v>502660.84</v>
      </c>
      <c r="J117" s="26">
        <f>'1 lentelė'!$R117</f>
        <v>0</v>
      </c>
      <c r="K117" s="26">
        <f>'1 lentelė'!$S117</f>
        <v>308493.61999999994</v>
      </c>
      <c r="L117" s="26">
        <v>811154.46</v>
      </c>
      <c r="M117" s="26">
        <v>502660.84</v>
      </c>
      <c r="N117" s="26">
        <v>0</v>
      </c>
      <c r="O117" s="26">
        <f>L117-M117</f>
        <v>308493.61999999994</v>
      </c>
      <c r="P117" s="23">
        <f>Q117+S117</f>
        <v>476493.4</v>
      </c>
      <c r="Q117" s="26">
        <v>352323.3</v>
      </c>
      <c r="R117" s="26">
        <v>0</v>
      </c>
      <c r="S117" s="26">
        <v>124170.1</v>
      </c>
      <c r="T117" s="65"/>
      <c r="V117" s="40">
        <f t="shared" si="31"/>
        <v>0</v>
      </c>
    </row>
    <row r="118" spans="2:22" s="27" customFormat="1" ht="135" customHeight="1" x14ac:dyDescent="0.35">
      <c r="B118" s="12" t="str">
        <f>'1 lentelė'!$B118</f>
        <v>2.2.2.1.5</v>
      </c>
      <c r="C118" s="12" t="str">
        <f>'1 lentelė'!$C118</f>
        <v>R090019-380000-2219</v>
      </c>
      <c r="D118" s="12" t="str">
        <f>'1 lentelė'!$D118</f>
        <v>,,Anykščių rajono kraštovaizdžio estetinio potencialo didinimas likviduojant bešeimininkius  kraštovaizdį darkančius statinius“</v>
      </c>
      <c r="E118" s="12" t="str">
        <f>'1 lentelė'!$E118</f>
        <v>Anykščių rajono savivaldybės administracija</v>
      </c>
      <c r="F118" s="29" t="s">
        <v>66</v>
      </c>
      <c r="G118" s="29" t="s">
        <v>861</v>
      </c>
      <c r="H118" s="26">
        <f>'1 lentelė'!$P118</f>
        <v>238835.47</v>
      </c>
      <c r="I118" s="26">
        <f>'1 lentelė'!$Q118</f>
        <v>203010.14</v>
      </c>
      <c r="J118" s="26">
        <f>'1 lentelė'!$R118</f>
        <v>0</v>
      </c>
      <c r="K118" s="26">
        <f>'1 lentelė'!$S118</f>
        <v>35825.329999999987</v>
      </c>
      <c r="L118" s="26">
        <v>238835.47000000003</v>
      </c>
      <c r="M118" s="26">
        <v>203010.14</v>
      </c>
      <c r="N118" s="26">
        <v>0</v>
      </c>
      <c r="O118" s="26">
        <v>35825.33</v>
      </c>
      <c r="P118" s="26">
        <v>238835.47</v>
      </c>
      <c r="Q118" s="26">
        <v>203010.14</v>
      </c>
      <c r="R118" s="26">
        <v>0</v>
      </c>
      <c r="S118" s="26">
        <v>35825.33</v>
      </c>
      <c r="T118" s="26" t="s">
        <v>1401</v>
      </c>
      <c r="V118" s="40">
        <f t="shared" si="31"/>
        <v>0</v>
      </c>
    </row>
    <row r="119" spans="2:22" s="220" customFormat="1" ht="79.5" customHeight="1" x14ac:dyDescent="0.35">
      <c r="B119" s="12" t="str">
        <f>'1 lentelė'!$B119</f>
        <v>2.2.2.1.6</v>
      </c>
      <c r="C119" s="203" t="str">
        <f>'1 lentelė'!$C119</f>
        <v>R090019-380000-2220</v>
      </c>
      <c r="D119" s="203" t="str">
        <f>'1 lentelė'!$D119</f>
        <v>Kraštovaizdžio formavimas ir ekologinės būklės gerinimas Anykščių rajono savivaldybėje</v>
      </c>
      <c r="E119" s="203" t="str">
        <f>'1 lentelė'!$E119</f>
        <v>Anykščių rajono savivaldybės administracija</v>
      </c>
      <c r="F119" s="191" t="s">
        <v>66</v>
      </c>
      <c r="G119" s="191" t="s">
        <v>861</v>
      </c>
      <c r="H119" s="198">
        <f>'1 lentelė'!$P119</f>
        <v>170426</v>
      </c>
      <c r="I119" s="198">
        <f>'1 lentelė'!$Q119</f>
        <v>144862.1</v>
      </c>
      <c r="J119" s="198">
        <f>'1 lentelė'!$R119</f>
        <v>0</v>
      </c>
      <c r="K119" s="198">
        <f>'1 lentelė'!$S119</f>
        <v>25563.899999999994</v>
      </c>
      <c r="L119" s="198">
        <v>170426</v>
      </c>
      <c r="M119" s="198">
        <v>144862.1</v>
      </c>
      <c r="N119" s="198">
        <v>0</v>
      </c>
      <c r="O119" s="198">
        <v>25563.9</v>
      </c>
      <c r="P119" s="26">
        <v>170426</v>
      </c>
      <c r="Q119" s="26">
        <v>144862.1</v>
      </c>
      <c r="R119" s="26"/>
      <c r="S119" s="26">
        <f>P119-Q119</f>
        <v>25563.899999999994</v>
      </c>
      <c r="T119" s="198" t="s">
        <v>1201</v>
      </c>
      <c r="V119" s="221">
        <f t="shared" si="31"/>
        <v>0</v>
      </c>
    </row>
    <row r="120" spans="2:22" s="27" customFormat="1" ht="126" customHeight="1" x14ac:dyDescent="0.35">
      <c r="B120" s="12" t="str">
        <f>'1 lentelė'!$B120</f>
        <v>2.2.2.1.7</v>
      </c>
      <c r="C120" s="12" t="str">
        <f>'1 lentelė'!$C120</f>
        <v>R090019-380000-2221</v>
      </c>
      <c r="D120" s="12" t="str">
        <f>'1 lentelė'!$D120</f>
        <v>Visagino miesto kraštovaizdžio formavimas, ekologinės būklės gerinimas ir želdynų tvarkymas (kūrimas) gamtinio karkaso teritorijose</v>
      </c>
      <c r="E120" s="12" t="str">
        <f>'1 lentelė'!$E120</f>
        <v>Visagino savivaldybės administracija</v>
      </c>
      <c r="F120" s="29" t="s">
        <v>66</v>
      </c>
      <c r="G120" s="29" t="s">
        <v>1064</v>
      </c>
      <c r="H120" s="198">
        <f>'1 lentelė'!$P120</f>
        <v>469589.24</v>
      </c>
      <c r="I120" s="198">
        <f>'1 lentelė'!$Q120</f>
        <v>399150.85</v>
      </c>
      <c r="J120" s="198">
        <f>'1 lentelė'!$R120</f>
        <v>0</v>
      </c>
      <c r="K120" s="198">
        <f>'1 lentelė'!$S120</f>
        <v>70438.390000000014</v>
      </c>
      <c r="L120" s="26">
        <f>M120+N120+O120</f>
        <v>469589.24</v>
      </c>
      <c r="M120" s="26">
        <v>399150.85</v>
      </c>
      <c r="N120" s="26">
        <v>0</v>
      </c>
      <c r="O120" s="26">
        <v>70438.39</v>
      </c>
      <c r="P120" s="26">
        <v>0</v>
      </c>
      <c r="Q120" s="26">
        <v>0</v>
      </c>
      <c r="R120" s="26">
        <v>0</v>
      </c>
      <c r="S120" s="26">
        <v>0</v>
      </c>
      <c r="T120" s="65"/>
      <c r="V120" s="40">
        <f t="shared" si="31"/>
        <v>0</v>
      </c>
    </row>
    <row r="121" spans="2:22" s="27" customFormat="1" ht="135.75" customHeight="1" x14ac:dyDescent="0.35">
      <c r="B121" s="12" t="str">
        <f>'1 lentelė'!$B121</f>
        <v>2.2.2.1.8</v>
      </c>
      <c r="C121" s="12" t="str">
        <f>'1 lentelė'!$C121</f>
        <v>R090019-380000-2222</v>
      </c>
      <c r="D121" s="12" t="str">
        <f>'1 lentelė'!$D121</f>
        <v>Utenos rajono kraštovaizdžio estetinio potencialo didinimas likviduojant bešeimininkius apleistus, kraštovaizdį darkančius statinius</v>
      </c>
      <c r="E121" s="12" t="str">
        <f>'1 lentelė'!$E121</f>
        <v>Utenos rajono savivaldybės administracija</v>
      </c>
      <c r="F121" s="29" t="s">
        <v>66</v>
      </c>
      <c r="G121" s="29" t="s">
        <v>861</v>
      </c>
      <c r="H121" s="26">
        <f>'1 lentelė'!$P121</f>
        <v>54753.52</v>
      </c>
      <c r="I121" s="26">
        <f>'1 lentelė'!$Q121</f>
        <v>46540.49</v>
      </c>
      <c r="J121" s="26">
        <f>'1 lentelė'!$R121</f>
        <v>0</v>
      </c>
      <c r="K121" s="26">
        <f>'1 lentelė'!$S121</f>
        <v>8213.0299999999988</v>
      </c>
      <c r="L121" s="26">
        <v>61811.29</v>
      </c>
      <c r="M121" s="26">
        <v>52539.6</v>
      </c>
      <c r="N121" s="26">
        <v>0</v>
      </c>
      <c r="O121" s="26">
        <f>L121-M121</f>
        <v>9271.6900000000023</v>
      </c>
      <c r="P121" s="312">
        <f>Q121+S121</f>
        <v>54753.52</v>
      </c>
      <c r="Q121" s="312">
        <v>46540.49</v>
      </c>
      <c r="R121" s="26">
        <v>0</v>
      </c>
      <c r="S121" s="312">
        <v>8213.0299999999988</v>
      </c>
      <c r="T121" s="198" t="s">
        <v>1440</v>
      </c>
      <c r="V121" s="40"/>
    </row>
    <row r="122" spans="2:22" s="27" customFormat="1" ht="60.75" customHeight="1" x14ac:dyDescent="0.35">
      <c r="B122" s="12" t="str">
        <f>'1 lentelė'!$B122</f>
        <v>2.2.2.1.9</v>
      </c>
      <c r="C122" s="12" t="str">
        <f>'1 lentelė'!$C122</f>
        <v>R090019-380000-2223</v>
      </c>
      <c r="D122" s="12" t="str">
        <f>'1 lentelė'!$D122</f>
        <v xml:space="preserve">Kraštovaizdžio planavimas, tvarkymas ir būklės gerinimas Molėtų rajone </v>
      </c>
      <c r="E122" s="12" t="str">
        <f>'1 lentelė'!$E122</f>
        <v>Molėtų rajono savivaldybės administracija</v>
      </c>
      <c r="F122" s="29" t="s">
        <v>66</v>
      </c>
      <c r="G122" s="29" t="s">
        <v>1064</v>
      </c>
      <c r="H122" s="26">
        <f>'1 lentelė'!$P122</f>
        <v>271859.99</v>
      </c>
      <c r="I122" s="26">
        <f>'1 lentelė'!$Q122</f>
        <v>231080.99</v>
      </c>
      <c r="J122" s="26">
        <f>'1 lentelė'!$R122</f>
        <v>0</v>
      </c>
      <c r="K122" s="26">
        <f>'1 lentelė'!$S122</f>
        <v>40779</v>
      </c>
      <c r="L122" s="26">
        <f>M122+O122</f>
        <v>271859.99</v>
      </c>
      <c r="M122" s="26">
        <v>231080.99</v>
      </c>
      <c r="N122" s="26">
        <v>0</v>
      </c>
      <c r="O122" s="26">
        <v>40779</v>
      </c>
      <c r="P122" s="312">
        <f>Q122+S122</f>
        <v>271859.99</v>
      </c>
      <c r="Q122" s="47">
        <v>231080.99</v>
      </c>
      <c r="R122" s="26">
        <v>0</v>
      </c>
      <c r="S122" s="312">
        <v>40779</v>
      </c>
      <c r="T122" s="198" t="s">
        <v>1441</v>
      </c>
      <c r="V122" s="40">
        <f t="shared" si="31"/>
        <v>0</v>
      </c>
    </row>
    <row r="123" spans="2:22" s="6" customFormat="1" ht="87.75" customHeight="1" x14ac:dyDescent="0.35">
      <c r="B123" s="12" t="str">
        <f>'1 lentelė'!$B123</f>
        <v>2.2.2.1.10</v>
      </c>
      <c r="C123" s="12" t="str">
        <f>'1 lentelė'!$C123</f>
        <v>R090019-380000-2224</v>
      </c>
      <c r="D123" s="12" t="str">
        <f>'1 lentelė'!$D123</f>
        <v>Kraštovaizdžio formavimas, pažeistų žemių tvarkymas Ignalinos rajone ir bendrųjų planų tikslinimas</v>
      </c>
      <c r="E123" s="12" t="str">
        <f>'1 lentelė'!$E123</f>
        <v>Ignalinos rajono savivaldybės administracija</v>
      </c>
      <c r="F123" s="29" t="s">
        <v>66</v>
      </c>
      <c r="G123" s="29" t="s">
        <v>1064</v>
      </c>
      <c r="H123" s="23">
        <f>'1 lentelė'!$P123</f>
        <v>587006.01</v>
      </c>
      <c r="I123" s="23">
        <f>'1 lentelė'!$Q123</f>
        <v>498955.1</v>
      </c>
      <c r="J123" s="23">
        <f>'1 lentelė'!$R123</f>
        <v>0</v>
      </c>
      <c r="K123" s="23">
        <f>'1 lentelė'!$S123</f>
        <v>88050.91</v>
      </c>
      <c r="L123" s="23">
        <f>M123+O123</f>
        <v>587006.01</v>
      </c>
      <c r="M123" s="23">
        <v>498955.1</v>
      </c>
      <c r="N123" s="23">
        <v>0</v>
      </c>
      <c r="O123" s="23">
        <v>88050.91</v>
      </c>
      <c r="P123" s="312">
        <f>Q123+S123</f>
        <v>162318.49000000002</v>
      </c>
      <c r="Q123" s="23">
        <v>160423.70000000001</v>
      </c>
      <c r="R123" s="23">
        <v>0</v>
      </c>
      <c r="S123" s="23">
        <v>1894.79</v>
      </c>
      <c r="T123" s="48"/>
      <c r="V123" s="40">
        <f t="shared" si="31"/>
        <v>0</v>
      </c>
    </row>
    <row r="124" spans="2:22" s="6" customFormat="1" ht="78.75" customHeight="1" x14ac:dyDescent="0.35">
      <c r="B124" s="12" t="str">
        <f>'1 lentelė'!$B124</f>
        <v>2.2.2.1.11</v>
      </c>
      <c r="C124" s="12" t="str">
        <f>'1 lentelė'!$C124</f>
        <v>R090019-380000-2225</v>
      </c>
      <c r="D124" s="12" t="str">
        <f>'1 lentelė'!$D124</f>
        <v>Bešeimininkių apleistų statinių likvidavimas Molėtų rajono savivaldybėje</v>
      </c>
      <c r="E124" s="12" t="str">
        <f>'1 lentelė'!$E124</f>
        <v>Molėtų rajono savivaldybės administracija</v>
      </c>
      <c r="F124" s="29" t="s">
        <v>66</v>
      </c>
      <c r="G124" s="29" t="s">
        <v>1064</v>
      </c>
      <c r="H124" s="23">
        <f>'1 lentelė'!$P124</f>
        <v>53964.47</v>
      </c>
      <c r="I124" s="23">
        <f>'1 lentelė'!$Q124</f>
        <v>45869.8</v>
      </c>
      <c r="J124" s="23">
        <f>'1 lentelė'!$R124</f>
        <v>0</v>
      </c>
      <c r="K124" s="23">
        <f>'1 lentelė'!$S124</f>
        <v>8094.67</v>
      </c>
      <c r="L124" s="23">
        <f>M124+O124</f>
        <v>41180.51</v>
      </c>
      <c r="M124" s="23">
        <v>35003.43</v>
      </c>
      <c r="N124" s="23">
        <v>0</v>
      </c>
      <c r="O124" s="23">
        <v>6177.08</v>
      </c>
      <c r="P124" s="312">
        <f>Q124+S124</f>
        <v>19752.21</v>
      </c>
      <c r="Q124" s="23">
        <v>13771.18</v>
      </c>
      <c r="R124" s="23">
        <v>0</v>
      </c>
      <c r="S124" s="23">
        <v>5981.03</v>
      </c>
      <c r="T124" s="48"/>
      <c r="V124" s="40"/>
    </row>
    <row r="125" spans="2:22" s="6" customFormat="1" ht="71.25" customHeight="1" x14ac:dyDescent="0.35">
      <c r="B125" s="12" t="str">
        <f>'1 lentelė'!$B125</f>
        <v>2.2.2.1.12</v>
      </c>
      <c r="C125" s="12" t="str">
        <f>'1 lentelė'!$C125</f>
        <v>R090019-380000-2226</v>
      </c>
      <c r="D125" s="12" t="str">
        <f>'1 lentelė'!$D125</f>
        <v>Bešeimininkių apleistų pastatų likvidavimas Zarasų rajone</v>
      </c>
      <c r="E125" s="12" t="str">
        <f>'1 lentelė'!$E125</f>
        <v>Zarasų rajono savivaldybės administracija</v>
      </c>
      <c r="F125" s="29" t="s">
        <v>66</v>
      </c>
      <c r="G125" s="29" t="s">
        <v>1064</v>
      </c>
      <c r="H125" s="23">
        <f>'1 lentelė'!$P125</f>
        <v>15203.55</v>
      </c>
      <c r="I125" s="23">
        <f>'1 lentelė'!$Q125</f>
        <v>12923</v>
      </c>
      <c r="J125" s="23">
        <f>'1 lentelė'!$R125</f>
        <v>0</v>
      </c>
      <c r="K125" s="23">
        <f>'1 lentelė'!$S125</f>
        <v>2280.5499999999993</v>
      </c>
      <c r="L125" s="23">
        <v>15203.55</v>
      </c>
      <c r="M125" s="23">
        <v>12923</v>
      </c>
      <c r="N125" s="23">
        <v>0</v>
      </c>
      <c r="O125" s="23">
        <f>L125-M125</f>
        <v>2280.5499999999993</v>
      </c>
      <c r="P125" s="312">
        <f>Q125+S125</f>
        <v>15203.55</v>
      </c>
      <c r="Q125" s="23">
        <v>12923</v>
      </c>
      <c r="R125" s="23">
        <v>0</v>
      </c>
      <c r="S125" s="23">
        <v>2280.5500000000002</v>
      </c>
      <c r="T125" s="48"/>
      <c r="U125" s="6" t="s">
        <v>216</v>
      </c>
      <c r="V125" s="40"/>
    </row>
    <row r="126" spans="2:22" s="6" customFormat="1" ht="93" customHeight="1" x14ac:dyDescent="0.35">
      <c r="B126" s="74" t="str">
        <f>'1 lentelė'!$B126</f>
        <v xml:space="preserve">2.3 </v>
      </c>
      <c r="C126" s="74"/>
      <c r="D126" s="45" t="str">
        <f>'1 lentelė'!$D126</f>
        <v>Tikslas: Verslo ir investicijų skatinimas bei pramonės potencialo skatinimas</v>
      </c>
      <c r="E126" s="74"/>
      <c r="F126" s="74"/>
      <c r="G126" s="74"/>
      <c r="H126" s="74"/>
      <c r="I126" s="74"/>
      <c r="J126" s="74"/>
      <c r="K126" s="74"/>
      <c r="L126" s="74"/>
      <c r="M126" s="74"/>
      <c r="N126" s="74"/>
      <c r="O126" s="74"/>
      <c r="P126" s="74"/>
      <c r="Q126" s="74"/>
      <c r="R126" s="74"/>
      <c r="S126" s="74"/>
      <c r="T126" s="16"/>
    </row>
    <row r="127" spans="2:22" s="6" customFormat="1" ht="93" customHeight="1" x14ac:dyDescent="0.35">
      <c r="B127" s="42" t="str">
        <f>'1 lentelė'!$B127</f>
        <v>2.3.1</v>
      </c>
      <c r="C127" s="42"/>
      <c r="D127" s="42" t="str">
        <f>'1 lentelė'!$D127</f>
        <v>Uždavinys: Sukurti infrastruktūrą ir palankią aplinką vidaus ir užsienio investuotojams</v>
      </c>
      <c r="E127" s="42"/>
      <c r="F127" s="42"/>
      <c r="G127" s="42"/>
      <c r="H127" s="42"/>
      <c r="I127" s="42"/>
      <c r="J127" s="42"/>
      <c r="K127" s="42"/>
      <c r="L127" s="42"/>
      <c r="M127" s="42"/>
      <c r="N127" s="42"/>
      <c r="O127" s="42"/>
      <c r="P127" s="42"/>
      <c r="Q127" s="42"/>
      <c r="R127" s="42"/>
      <c r="S127" s="42"/>
      <c r="T127" s="20"/>
    </row>
    <row r="128" spans="2:22" s="6" customFormat="1" ht="279" customHeight="1" x14ac:dyDescent="0.35">
      <c r="B128" s="44" t="str">
        <f>'1 lentelė'!$B128</f>
        <v>2.3.1.1</v>
      </c>
      <c r="C128" s="225" t="s">
        <v>1155</v>
      </c>
      <c r="D128" s="76" t="str">
        <f>'1 lentelė'!$D128</f>
        <v>Priemonė: Sukurti ir (arba) išplėtoti pramoninių parkų infrastruktūrą ir taip sudaryti sąlygas pritraukti tiesioginių užsienio investicijų sumanios specializacijos srityse (valstybinė SMART PARK LT)</v>
      </c>
      <c r="E128" s="44"/>
      <c r="F128" s="44"/>
      <c r="G128" s="44"/>
      <c r="H128" s="255">
        <f>SUM(H129)</f>
        <v>2044376</v>
      </c>
      <c r="I128" s="255">
        <f t="shared" ref="I128:S128" si="32">SUM(I129)</f>
        <v>1737720</v>
      </c>
      <c r="J128" s="255">
        <f t="shared" si="32"/>
        <v>0</v>
      </c>
      <c r="K128" s="255">
        <f t="shared" si="32"/>
        <v>306656</v>
      </c>
      <c r="L128" s="255">
        <f t="shared" si="32"/>
        <v>0</v>
      </c>
      <c r="M128" s="255">
        <f t="shared" si="32"/>
        <v>0</v>
      </c>
      <c r="N128" s="255">
        <f t="shared" si="32"/>
        <v>0</v>
      </c>
      <c r="O128" s="255">
        <f t="shared" si="32"/>
        <v>0</v>
      </c>
      <c r="P128" s="255">
        <f t="shared" si="32"/>
        <v>0</v>
      </c>
      <c r="Q128" s="255">
        <f t="shared" si="32"/>
        <v>0</v>
      </c>
      <c r="R128" s="255">
        <f t="shared" si="32"/>
        <v>0</v>
      </c>
      <c r="S128" s="255">
        <f t="shared" si="32"/>
        <v>0</v>
      </c>
      <c r="T128" s="29"/>
    </row>
    <row r="129" spans="2:22" s="6" customFormat="1" ht="138.75" customHeight="1" x14ac:dyDescent="0.35">
      <c r="B129" s="12" t="str">
        <f>'1 lentelė'!$B129</f>
        <v>2.3.1.1.1</v>
      </c>
      <c r="C129" s="12" t="str">
        <f>'1 lentelė'!$C129</f>
        <v>R098830-360000-2301</v>
      </c>
      <c r="D129" s="12" t="str">
        <f>'1 lentelė'!$D129</f>
        <v>Investicijos į Visagine kuriamo pramoninio parko (SMART PARK) inžinerinius tinklus ir susisiekimo komunikacijas bei pramoninio parko rinkodarą</v>
      </c>
      <c r="E129" s="12" t="str">
        <f>'1 lentelė'!$E129</f>
        <v>Visagino savivaldybės administracija</v>
      </c>
      <c r="F129" s="29" t="s">
        <v>65</v>
      </c>
      <c r="G129" s="29" t="s">
        <v>66</v>
      </c>
      <c r="H129" s="23">
        <f>'1 lentelė'!$P129</f>
        <v>2044376</v>
      </c>
      <c r="I129" s="23">
        <f>'1 lentelė'!$Q129</f>
        <v>1737720</v>
      </c>
      <c r="J129" s="23">
        <f>'1 lentelė'!$R129</f>
        <v>0</v>
      </c>
      <c r="K129" s="23">
        <f>'1 lentelė'!$S129</f>
        <v>306656</v>
      </c>
      <c r="L129" s="23">
        <v>0</v>
      </c>
      <c r="M129" s="23">
        <v>0</v>
      </c>
      <c r="N129" s="23">
        <v>0</v>
      </c>
      <c r="O129" s="23">
        <v>0</v>
      </c>
      <c r="P129" s="228">
        <v>0</v>
      </c>
      <c r="Q129" s="228">
        <v>0</v>
      </c>
      <c r="R129" s="228">
        <v>0</v>
      </c>
      <c r="S129" s="228">
        <v>0</v>
      </c>
      <c r="T129" s="23" t="s">
        <v>869</v>
      </c>
    </row>
    <row r="130" spans="2:22" s="6" customFormat="1" ht="65.25" customHeight="1" x14ac:dyDescent="0.35">
      <c r="B130" s="42" t="str">
        <f>'1 lentelė'!$B130</f>
        <v>2.3.2</v>
      </c>
      <c r="C130" s="42"/>
      <c r="D130" s="42" t="str">
        <f>'1 lentelė'!$D130</f>
        <v>Uždavinys: Skatinti bendruomeninį-socialinį verslą</v>
      </c>
      <c r="E130" s="42"/>
      <c r="F130" s="42"/>
      <c r="G130" s="42"/>
      <c r="H130" s="42"/>
      <c r="I130" s="42"/>
      <c r="J130" s="42"/>
      <c r="K130" s="42"/>
      <c r="L130" s="42"/>
      <c r="M130" s="42"/>
      <c r="N130" s="42"/>
      <c r="O130" s="42"/>
      <c r="P130" s="42"/>
      <c r="Q130" s="42"/>
      <c r="R130" s="42"/>
      <c r="S130" s="42"/>
      <c r="T130" s="20"/>
    </row>
    <row r="131" spans="2:22" s="6" customFormat="1" ht="72.75" customHeight="1" x14ac:dyDescent="0.35">
      <c r="B131" s="44" t="str">
        <f>'1 lentelė'!$B131</f>
        <v>2.3.2.1</v>
      </c>
      <c r="C131" s="44"/>
      <c r="D131" s="76" t="str">
        <f>'1 lentelė'!$D131</f>
        <v>Priemonė: konkursinė, VVG strategijų įgyvendinimas</v>
      </c>
      <c r="E131" s="44"/>
      <c r="F131" s="44"/>
      <c r="G131" s="44"/>
      <c r="H131" s="44"/>
      <c r="I131" s="44"/>
      <c r="J131" s="44"/>
      <c r="K131" s="44"/>
      <c r="L131" s="44"/>
      <c r="M131" s="44"/>
      <c r="N131" s="44"/>
      <c r="O131" s="44"/>
      <c r="P131" s="44"/>
      <c r="Q131" s="44"/>
      <c r="R131" s="44"/>
      <c r="S131" s="44"/>
      <c r="T131" s="21"/>
    </row>
    <row r="132" spans="2:22" s="6" customFormat="1" ht="117.75" customHeight="1" x14ac:dyDescent="0.35">
      <c r="B132" s="42" t="str">
        <f>'1 lentelė'!$B132</f>
        <v>2.3.3</v>
      </c>
      <c r="C132" s="42"/>
      <c r="D132" s="42" t="str">
        <f>'1 lentelė'!$D132</f>
        <v>Uždavinys:  Didinti regiono konkurencingumą skatinant tarpregioninį bendradarbiavimą ir partnerystę</v>
      </c>
      <c r="E132" s="42"/>
      <c r="F132" s="42"/>
      <c r="G132" s="42"/>
      <c r="H132" s="42"/>
      <c r="I132" s="42"/>
      <c r="J132" s="42"/>
      <c r="K132" s="42"/>
      <c r="L132" s="42"/>
      <c r="M132" s="42"/>
      <c r="N132" s="42"/>
      <c r="O132" s="42"/>
      <c r="P132" s="42"/>
      <c r="Q132" s="42"/>
      <c r="R132" s="42"/>
      <c r="S132" s="42"/>
      <c r="T132" s="20"/>
    </row>
    <row r="133" spans="2:22" s="6" customFormat="1" ht="56.25" customHeight="1" x14ac:dyDescent="0.35">
      <c r="B133" s="44" t="str">
        <f>'1 lentelė'!$B133</f>
        <v>2.3.3.1</v>
      </c>
      <c r="C133" s="44"/>
      <c r="D133" s="76" t="str">
        <f>'1 lentelė'!$D133</f>
        <v>Priemonė: Skatinti užimtumą regione</v>
      </c>
      <c r="E133" s="44"/>
      <c r="F133" s="44"/>
      <c r="G133" s="44"/>
      <c r="H133" s="255">
        <f>SUM(H134)</f>
        <v>7000000</v>
      </c>
      <c r="I133" s="255">
        <f t="shared" ref="I133:S133" si="33">SUM(I134)</f>
        <v>0</v>
      </c>
      <c r="J133" s="255">
        <f t="shared" si="33"/>
        <v>0</v>
      </c>
      <c r="K133" s="255">
        <f t="shared" si="33"/>
        <v>7000000</v>
      </c>
      <c r="L133" s="255">
        <f t="shared" si="33"/>
        <v>0</v>
      </c>
      <c r="M133" s="255">
        <f t="shared" si="33"/>
        <v>0</v>
      </c>
      <c r="N133" s="255">
        <f t="shared" si="33"/>
        <v>0</v>
      </c>
      <c r="O133" s="255">
        <f t="shared" si="33"/>
        <v>0</v>
      </c>
      <c r="P133" s="255">
        <f t="shared" si="33"/>
        <v>1000000</v>
      </c>
      <c r="Q133" s="255">
        <f t="shared" si="33"/>
        <v>0</v>
      </c>
      <c r="R133" s="255">
        <f t="shared" si="33"/>
        <v>0</v>
      </c>
      <c r="S133" s="255">
        <f t="shared" si="33"/>
        <v>1000000</v>
      </c>
      <c r="T133" s="29"/>
    </row>
    <row r="134" spans="2:22" s="27" customFormat="1" ht="100.5" customHeight="1" x14ac:dyDescent="0.35">
      <c r="B134" s="12" t="str">
        <f>'1 lentelė'!$B134</f>
        <v>2.3.3.1.1</v>
      </c>
      <c r="C134" s="12" t="str">
        <f>'1 lentelė'!$C134</f>
        <v>R09B000-510000-2302</v>
      </c>
      <c r="D134" s="12" t="str">
        <f>'1 lentelė'!$D134</f>
        <v>Pasaulinio medicininių produktų gamintojo plėtros projektas                         (URPT 2018-06-07 sprendimas Nr.51/7S-31)</v>
      </c>
      <c r="E134" s="12" t="str">
        <f>'1 lentelė'!$E134</f>
        <v>,,INTERSURGICAL" įmonių grupė</v>
      </c>
      <c r="F134" s="33" t="s">
        <v>31</v>
      </c>
      <c r="G134" s="33" t="s">
        <v>66</v>
      </c>
      <c r="H134" s="23">
        <f>'1 lentelė'!$P134</f>
        <v>7000000</v>
      </c>
      <c r="I134" s="23">
        <f>'1 lentelė'!$Q134</f>
        <v>0</v>
      </c>
      <c r="J134" s="23">
        <f>'1 lentelė'!$R134</f>
        <v>0</v>
      </c>
      <c r="K134" s="23">
        <f>'1 lentelė'!$S134</f>
        <v>7000000</v>
      </c>
      <c r="L134" s="26">
        <v>0</v>
      </c>
      <c r="M134" s="26">
        <v>0</v>
      </c>
      <c r="N134" s="26">
        <v>0</v>
      </c>
      <c r="O134" s="26">
        <v>0</v>
      </c>
      <c r="P134" s="26">
        <v>1000000</v>
      </c>
      <c r="Q134" s="26">
        <v>0</v>
      </c>
      <c r="R134" s="26">
        <v>0</v>
      </c>
      <c r="S134" s="26">
        <v>1000000</v>
      </c>
      <c r="T134" s="85"/>
    </row>
    <row r="135" spans="2:22" s="6" customFormat="1" ht="55.5" customHeight="1" x14ac:dyDescent="0.35">
      <c r="B135" s="57" t="str">
        <f>'1 lentelė'!$B135</f>
        <v>3.</v>
      </c>
      <c r="C135" s="57"/>
      <c r="D135" s="73" t="str">
        <f>'1 lentelė'!$D135</f>
        <v>Prioritetas: Gyvenimo kokybės gerinimas</v>
      </c>
      <c r="E135" s="57"/>
      <c r="F135" s="57"/>
      <c r="G135" s="57"/>
      <c r="H135" s="57"/>
      <c r="I135" s="57"/>
      <c r="J135" s="57"/>
      <c r="K135" s="57"/>
      <c r="L135" s="57"/>
      <c r="M135" s="57"/>
      <c r="N135" s="57"/>
      <c r="O135" s="57"/>
      <c r="P135" s="57"/>
      <c r="Q135" s="57"/>
      <c r="R135" s="57"/>
      <c r="S135" s="57"/>
      <c r="T135" s="35"/>
    </row>
    <row r="136" spans="2:22" s="6" customFormat="1" ht="68.25" customHeight="1" x14ac:dyDescent="0.35">
      <c r="B136" s="46" t="str">
        <f>'1 lentelė'!$B136</f>
        <v xml:space="preserve">3.1 </v>
      </c>
      <c r="C136" s="46"/>
      <c r="D136" s="46" t="str">
        <f>'1 lentelė'!$D136</f>
        <v>Tikslas: Mokymosi visą gyvenimą ir kūrybiškumo skatinimas</v>
      </c>
      <c r="E136" s="46"/>
      <c r="F136" s="46"/>
      <c r="G136" s="46"/>
      <c r="H136" s="46"/>
      <c r="I136" s="46"/>
      <c r="J136" s="46"/>
      <c r="K136" s="46"/>
      <c r="L136" s="46"/>
      <c r="M136" s="46"/>
      <c r="N136" s="46"/>
      <c r="O136" s="46"/>
      <c r="P136" s="46"/>
      <c r="Q136" s="46"/>
      <c r="R136" s="46"/>
      <c r="S136" s="46"/>
      <c r="T136" s="17"/>
    </row>
    <row r="137" spans="2:22" s="6" customFormat="1" ht="93" customHeight="1" x14ac:dyDescent="0.35">
      <c r="B137" s="42" t="str">
        <f>'1 lentelė'!$B137</f>
        <v>3.1.1</v>
      </c>
      <c r="C137" s="42"/>
      <c r="D137" s="42" t="str">
        <f>'1 lentelė'!$D137</f>
        <v>Uždavinys: Gerinti švietimo kokybę, modernizuojant švietimo infrastruktūrą</v>
      </c>
      <c r="E137" s="42"/>
      <c r="F137" s="42"/>
      <c r="G137" s="42"/>
      <c r="H137" s="42"/>
      <c r="I137" s="42"/>
      <c r="J137" s="42"/>
      <c r="K137" s="42"/>
      <c r="L137" s="42"/>
      <c r="M137" s="42"/>
      <c r="N137" s="42"/>
      <c r="O137" s="42"/>
      <c r="P137" s="42"/>
      <c r="Q137" s="42"/>
      <c r="R137" s="42"/>
      <c r="S137" s="42"/>
      <c r="T137" s="20"/>
    </row>
    <row r="138" spans="2:22" s="6" customFormat="1" ht="98.25" customHeight="1" x14ac:dyDescent="0.35">
      <c r="B138" s="44" t="str">
        <f>'1 lentelė'!$B138</f>
        <v>3.1.1.1</v>
      </c>
      <c r="C138" s="225" t="s">
        <v>454</v>
      </c>
      <c r="D138" s="76" t="str">
        <f>'1 lentelė'!$D138</f>
        <v>Priemonė: Ikimokyklinio ir priešmokyklinio ugdymo prieinamumo didinimas</v>
      </c>
      <c r="E138" s="44"/>
      <c r="F138" s="44"/>
      <c r="G138" s="44"/>
      <c r="H138" s="255">
        <f>SUM(H140+H141)</f>
        <v>998734.54</v>
      </c>
      <c r="I138" s="255">
        <f t="shared" ref="I138:S138" si="34">SUM(I140+I141)</f>
        <v>845066</v>
      </c>
      <c r="J138" s="255">
        <f t="shared" si="34"/>
        <v>74564.639999999999</v>
      </c>
      <c r="K138" s="255">
        <f t="shared" si="34"/>
        <v>79103.900000000023</v>
      </c>
      <c r="L138" s="255">
        <f t="shared" si="34"/>
        <v>972220.33</v>
      </c>
      <c r="M138" s="255">
        <f t="shared" si="34"/>
        <v>826387.27</v>
      </c>
      <c r="N138" s="255">
        <f t="shared" si="34"/>
        <v>72916.52</v>
      </c>
      <c r="O138" s="255">
        <f t="shared" si="34"/>
        <v>72916.539999999994</v>
      </c>
      <c r="P138" s="255">
        <f t="shared" si="34"/>
        <v>451469.73000000004</v>
      </c>
      <c r="Q138" s="255">
        <f t="shared" si="34"/>
        <v>400289.82</v>
      </c>
      <c r="R138" s="255">
        <f t="shared" si="34"/>
        <v>25589.95</v>
      </c>
      <c r="S138" s="255">
        <f t="shared" si="34"/>
        <v>25589.96</v>
      </c>
      <c r="T138" s="29"/>
    </row>
    <row r="139" spans="2:22" s="6" customFormat="1" ht="20.25" hidden="1" customHeight="1" x14ac:dyDescent="0.35">
      <c r="B139" s="12"/>
      <c r="C139" s="12"/>
      <c r="D139" s="12"/>
      <c r="E139" s="12"/>
      <c r="F139" s="36"/>
      <c r="G139" s="29"/>
      <c r="H139" s="23"/>
      <c r="I139" s="23"/>
      <c r="J139" s="23"/>
      <c r="K139" s="23"/>
      <c r="L139" s="84"/>
      <c r="M139" s="84"/>
      <c r="N139" s="84"/>
      <c r="O139" s="84"/>
      <c r="P139" s="84"/>
      <c r="Q139" s="84"/>
      <c r="R139" s="84"/>
      <c r="S139" s="84"/>
      <c r="T139" s="85"/>
    </row>
    <row r="140" spans="2:22" s="27" customFormat="1" ht="66" customHeight="1" x14ac:dyDescent="0.35">
      <c r="B140" s="12" t="str">
        <f>'1 lentelė'!$B139</f>
        <v>3.1.1.1.2</v>
      </c>
      <c r="C140" s="12" t="str">
        <f>'1 lentelė'!$C139</f>
        <v>R097705-230000-3102</v>
      </c>
      <c r="D140" s="12" t="str">
        <f>'1 lentelė'!$D139</f>
        <v>Utenos vaikų lopšelio darželio „Šaltinėlis“ vidaus patalpų modernizavimas</v>
      </c>
      <c r="E140" s="12" t="str">
        <f>'1 lentelė'!$E139</f>
        <v>Utenos rajono savivaldybės administracija</v>
      </c>
      <c r="F140" s="29" t="s">
        <v>65</v>
      </c>
      <c r="G140" s="33" t="s">
        <v>1064</v>
      </c>
      <c r="H140" s="26">
        <f>'1 lentelė'!$P139</f>
        <v>635775.30000000005</v>
      </c>
      <c r="I140" s="26">
        <f>'1 lentelė'!$Q139</f>
        <v>536550.65</v>
      </c>
      <c r="J140" s="26">
        <f>'1 lentelė'!$R139</f>
        <v>47342.7</v>
      </c>
      <c r="K140" s="26">
        <f>'1 lentelė'!$S139</f>
        <v>51881.950000000026</v>
      </c>
      <c r="L140" s="26">
        <f>M140+N140+O140</f>
        <v>609261.09</v>
      </c>
      <c r="M140" s="26">
        <v>517871.92</v>
      </c>
      <c r="N140" s="26">
        <v>45694.58</v>
      </c>
      <c r="O140" s="26">
        <v>45694.59</v>
      </c>
      <c r="P140" s="26">
        <f>Q140+R140+S140</f>
        <v>451469.73000000004</v>
      </c>
      <c r="Q140" s="26">
        <v>400289.82</v>
      </c>
      <c r="R140" s="26">
        <v>25589.95</v>
      </c>
      <c r="S140" s="26">
        <v>25589.96</v>
      </c>
      <c r="T140" s="26"/>
      <c r="V140" s="40">
        <f>L140-M140-N140-O140</f>
        <v>0</v>
      </c>
    </row>
    <row r="141" spans="2:22" s="27" customFormat="1" ht="77.25" customHeight="1" x14ac:dyDescent="0.35">
      <c r="B141" s="12" t="str">
        <f>'1 lentelė'!$B140</f>
        <v>3.1.1.1.3</v>
      </c>
      <c r="C141" s="12" t="str">
        <f>'1 lentelė'!$C140</f>
        <v>R097705-230000-3103</v>
      </c>
      <c r="D141" s="12" t="str">
        <f>'1 lentelė'!$D140</f>
        <v>Utenos vaikų lopšelio – darželio ,,Pasaka" vidaus patalpų modernizavimas</v>
      </c>
      <c r="E141" s="12" t="str">
        <f>'1 lentelė'!$E140</f>
        <v>Utenos rajono savivaldybės administracija</v>
      </c>
      <c r="F141" s="33" t="s">
        <v>66</v>
      </c>
      <c r="G141" s="33" t="s">
        <v>1064</v>
      </c>
      <c r="H141" s="26">
        <f>'1 lentelė'!$P140</f>
        <v>362959.24</v>
      </c>
      <c r="I141" s="26">
        <f>'1 lentelė'!$Q140</f>
        <v>308515.34999999998</v>
      </c>
      <c r="J141" s="26">
        <f>'1 lentelė'!$R140</f>
        <v>27221.94</v>
      </c>
      <c r="K141" s="26">
        <f>'1 lentelė'!$S140</f>
        <v>27221.95</v>
      </c>
      <c r="L141" s="26">
        <f>M141+N141+O141</f>
        <v>362959.24</v>
      </c>
      <c r="M141" s="26">
        <v>308515.34999999998</v>
      </c>
      <c r="N141" s="26">
        <v>27221.94</v>
      </c>
      <c r="O141" s="26">
        <v>27221.95</v>
      </c>
      <c r="P141" s="26">
        <v>0</v>
      </c>
      <c r="Q141" s="26">
        <v>0</v>
      </c>
      <c r="R141" s="26">
        <v>0</v>
      </c>
      <c r="S141" s="26">
        <v>0</v>
      </c>
      <c r="T141" s="26"/>
      <c r="V141" s="40"/>
    </row>
    <row r="142" spans="2:22" s="6" customFormat="1" ht="72.75" customHeight="1" x14ac:dyDescent="0.35">
      <c r="B142" s="44" t="str">
        <f>'1 lentelė'!$B141</f>
        <v>3.1.1.2</v>
      </c>
      <c r="C142" s="225" t="s">
        <v>1156</v>
      </c>
      <c r="D142" s="76" t="str">
        <f>'1 lentelė'!$D141</f>
        <v>Priemonė:  Mokyklų tinklo efektyvumo didinimas</v>
      </c>
      <c r="E142" s="44"/>
      <c r="F142" s="44"/>
      <c r="G142" s="44"/>
      <c r="H142" s="255">
        <f>SUM(H143:H145)</f>
        <v>1226029.76</v>
      </c>
      <c r="I142" s="255">
        <f t="shared" ref="I142:S142" si="35">SUM(I143:I145)</f>
        <v>830529</v>
      </c>
      <c r="J142" s="255">
        <f t="shared" si="35"/>
        <v>73280.649999999994</v>
      </c>
      <c r="K142" s="255">
        <f t="shared" si="35"/>
        <v>322220.11000000004</v>
      </c>
      <c r="L142" s="255">
        <f t="shared" si="35"/>
        <v>1226029.7599999998</v>
      </c>
      <c r="M142" s="255">
        <f t="shared" si="35"/>
        <v>830529</v>
      </c>
      <c r="N142" s="255">
        <f t="shared" si="35"/>
        <v>73280.649999999994</v>
      </c>
      <c r="O142" s="255">
        <f t="shared" si="35"/>
        <v>322220.10999999993</v>
      </c>
      <c r="P142" s="255">
        <f t="shared" si="35"/>
        <v>835535.42</v>
      </c>
      <c r="Q142" s="255">
        <f t="shared" si="35"/>
        <v>656930.01</v>
      </c>
      <c r="R142" s="255">
        <f t="shared" si="35"/>
        <v>57963.650000000009</v>
      </c>
      <c r="S142" s="255">
        <f t="shared" si="35"/>
        <v>120641.76000000001</v>
      </c>
      <c r="T142" s="29"/>
    </row>
    <row r="143" spans="2:22" s="27" customFormat="1" ht="101.25" customHeight="1" x14ac:dyDescent="0.35">
      <c r="B143" s="12" t="str">
        <f>'1 lentelė'!$B142</f>
        <v>3.1.1.2.1</v>
      </c>
      <c r="C143" s="12" t="str">
        <f>'1 lentelė'!$C142</f>
        <v>R097724-220000-3103</v>
      </c>
      <c r="D143" s="12" t="str">
        <f>'1 lentelė'!$D142</f>
        <v xml:space="preserve">Anykščių miesto A.Vienuolio progimnazijos modernizavimas (vidaus erdvių remontas ir aprūpinimas įranga) </v>
      </c>
      <c r="E143" s="12" t="str">
        <f>'1 lentelė'!$E142</f>
        <v>Anykščių rajono savivaldybės administracija</v>
      </c>
      <c r="F143" s="29" t="s">
        <v>65</v>
      </c>
      <c r="G143" s="33" t="s">
        <v>1064</v>
      </c>
      <c r="H143" s="26">
        <f>'1 lentelė'!$P142</f>
        <v>506137.67</v>
      </c>
      <c r="I143" s="26">
        <f>'1 lentelė'!$Q142</f>
        <v>276000</v>
      </c>
      <c r="J143" s="26">
        <f>'1 lentelė'!$R142</f>
        <v>24352</v>
      </c>
      <c r="K143" s="26">
        <f>'1 lentelė'!$S142</f>
        <v>205785.67</v>
      </c>
      <c r="L143" s="26">
        <v>506137.67</v>
      </c>
      <c r="M143" s="26">
        <v>276000</v>
      </c>
      <c r="N143" s="26">
        <v>24352</v>
      </c>
      <c r="O143" s="26">
        <f>L143-M143-N143</f>
        <v>205785.66999999998</v>
      </c>
      <c r="P143" s="47">
        <f>Q143+R143+S143</f>
        <v>138242.4</v>
      </c>
      <c r="Q143" s="26">
        <v>109049.29</v>
      </c>
      <c r="R143" s="26">
        <v>9621.6200000000008</v>
      </c>
      <c r="S143" s="26">
        <v>19571.490000000002</v>
      </c>
      <c r="T143" s="26"/>
      <c r="V143" s="40">
        <f>L143-M143-N143-O143</f>
        <v>0</v>
      </c>
    </row>
    <row r="144" spans="2:22" s="27" customFormat="1" ht="99.75" customHeight="1" x14ac:dyDescent="0.35">
      <c r="B144" s="12" t="str">
        <f>'1 lentelė'!$B143</f>
        <v>3.1.1.2.2</v>
      </c>
      <c r="C144" s="12" t="str">
        <f>'1 lentelė'!$C143</f>
        <v>R097724-220000-3104</v>
      </c>
      <c r="D144" s="12" t="str">
        <f>'1 lentelė'!$D143</f>
        <v xml:space="preserve">„Kūrybiškumą skatinančių edukacinių erdvių kūrimas Molėtų gimnazijos vidaus patalpose“ </v>
      </c>
      <c r="E144" s="12" t="str">
        <f>'1 lentelė'!$E143</f>
        <v>Molėtų rajono savivaldybės administracija</v>
      </c>
      <c r="F144" s="33" t="s">
        <v>66</v>
      </c>
      <c r="G144" s="33" t="s">
        <v>1442</v>
      </c>
      <c r="H144" s="26">
        <f>'1 lentelė'!$P143</f>
        <v>361401</v>
      </c>
      <c r="I144" s="26">
        <f>'1 lentelė'!$Q143</f>
        <v>282125</v>
      </c>
      <c r="J144" s="26">
        <f>'1 lentelė'!$R143</f>
        <v>24893</v>
      </c>
      <c r="K144" s="26">
        <f>'1 lentelė'!$S143</f>
        <v>54383</v>
      </c>
      <c r="L144" s="26">
        <v>361401</v>
      </c>
      <c r="M144" s="26">
        <v>282125</v>
      </c>
      <c r="N144" s="26">
        <v>24893</v>
      </c>
      <c r="O144" s="26">
        <v>54383</v>
      </c>
      <c r="P144" s="47">
        <f>Q144+R144+S144</f>
        <v>350896.61</v>
      </c>
      <c r="Q144" s="25">
        <v>281167.77</v>
      </c>
      <c r="R144" s="25">
        <v>24808.54</v>
      </c>
      <c r="S144" s="312">
        <v>44920.3</v>
      </c>
      <c r="T144" s="26" t="s">
        <v>1443</v>
      </c>
      <c r="V144" s="40">
        <f t="shared" ref="V144:V145" si="36">L144-M144-N144-O144</f>
        <v>0</v>
      </c>
    </row>
    <row r="145" spans="2:26" s="27" customFormat="1" ht="78.75" customHeight="1" x14ac:dyDescent="0.35">
      <c r="B145" s="12" t="str">
        <f>'1 lentelė'!$B144</f>
        <v>3.1.1.2.3</v>
      </c>
      <c r="C145" s="12" t="str">
        <f>'1 lentelė'!$C144</f>
        <v>R097724-220000-3105</v>
      </c>
      <c r="D145" s="12" t="str">
        <f>'1 lentelė'!$D144</f>
        <v xml:space="preserve">„Edukacinių erdvių kūrimas Ignalinos Česlovo Kudabos progimnazijoje“ </v>
      </c>
      <c r="E145" s="12" t="str">
        <f>'1 lentelė'!$E144</f>
        <v>Ignalinos rajono savivaldybės administracija</v>
      </c>
      <c r="F145" s="33" t="s">
        <v>66</v>
      </c>
      <c r="G145" s="33" t="s">
        <v>1064</v>
      </c>
      <c r="H145" s="26">
        <f>'1 lentelė'!$P144</f>
        <v>358491.09</v>
      </c>
      <c r="I145" s="26">
        <f>'1 lentelė'!$Q144</f>
        <v>272404</v>
      </c>
      <c r="J145" s="26">
        <f>'1 lentelė'!$R144</f>
        <v>24035.65</v>
      </c>
      <c r="K145" s="26">
        <f>'1 lentelė'!$S144</f>
        <v>62051.440000000024</v>
      </c>
      <c r="L145" s="26">
        <v>358491.08999999997</v>
      </c>
      <c r="M145" s="26">
        <v>272404</v>
      </c>
      <c r="N145" s="26">
        <v>24035.65</v>
      </c>
      <c r="O145" s="26">
        <f>L145-M145-N145</f>
        <v>62051.439999999966</v>
      </c>
      <c r="P145" s="47">
        <f>Q145+R145+S145</f>
        <v>346396.41000000003</v>
      </c>
      <c r="Q145" s="26">
        <v>266712.95</v>
      </c>
      <c r="R145" s="26">
        <v>23533.49</v>
      </c>
      <c r="S145" s="26">
        <v>56149.97</v>
      </c>
      <c r="T145" s="26"/>
      <c r="V145" s="40">
        <f t="shared" si="36"/>
        <v>0</v>
      </c>
    </row>
    <row r="146" spans="2:26" s="6" customFormat="1" ht="65.25" customHeight="1" x14ac:dyDescent="0.35">
      <c r="B146" s="42" t="str">
        <f>'1 lentelė'!$B145</f>
        <v>3.1.2</v>
      </c>
      <c r="C146" s="42"/>
      <c r="D146" s="42" t="str">
        <f>'1 lentelė'!$D145</f>
        <v>Uždavinys: Plėtoti neformalaus ugdymosi galimybes</v>
      </c>
      <c r="E146" s="42"/>
      <c r="F146" s="42"/>
      <c r="G146" s="42"/>
      <c r="H146" s="42"/>
      <c r="I146" s="42"/>
      <c r="J146" s="42"/>
      <c r="K146" s="42"/>
      <c r="L146" s="42"/>
      <c r="M146" s="42"/>
      <c r="N146" s="42"/>
      <c r="O146" s="42"/>
      <c r="P146" s="42"/>
      <c r="Q146" s="42"/>
      <c r="R146" s="42"/>
      <c r="S146" s="42"/>
      <c r="T146" s="20"/>
    </row>
    <row r="147" spans="2:26" s="6" customFormat="1" ht="72.75" customHeight="1" x14ac:dyDescent="0.35">
      <c r="B147" s="44" t="str">
        <f>'1 lentelė'!$B146</f>
        <v>3.1.2.1</v>
      </c>
      <c r="C147" s="225" t="s">
        <v>476</v>
      </c>
      <c r="D147" s="76" t="str">
        <f>'1 lentelė'!$D146</f>
        <v>Priemonė: Neformaliojo švietimo infrastruktūros tobulinimas</v>
      </c>
      <c r="E147" s="44"/>
      <c r="F147" s="44"/>
      <c r="G147" s="44"/>
      <c r="H147" s="255">
        <f>SUM(H148:H149)</f>
        <v>1666630.9</v>
      </c>
      <c r="I147" s="255">
        <f t="shared" ref="I147:S147" si="37">SUM(I148:I149)</f>
        <v>1404711</v>
      </c>
      <c r="J147" s="255">
        <f t="shared" si="37"/>
        <v>0</v>
      </c>
      <c r="K147" s="255">
        <f t="shared" si="37"/>
        <v>261919.89999999991</v>
      </c>
      <c r="L147" s="255">
        <f t="shared" si="37"/>
        <v>1666630.9</v>
      </c>
      <c r="M147" s="255">
        <f t="shared" si="37"/>
        <v>1404711</v>
      </c>
      <c r="N147" s="255">
        <f t="shared" si="37"/>
        <v>0</v>
      </c>
      <c r="O147" s="255">
        <f t="shared" si="37"/>
        <v>261919.9</v>
      </c>
      <c r="P147" s="255">
        <f t="shared" si="37"/>
        <v>1514345.31</v>
      </c>
      <c r="Q147" s="255">
        <f t="shared" si="37"/>
        <v>1291408.82</v>
      </c>
      <c r="R147" s="255">
        <f t="shared" si="37"/>
        <v>0</v>
      </c>
      <c r="S147" s="255">
        <f t="shared" si="37"/>
        <v>222936.49000000002</v>
      </c>
      <c r="T147" s="29"/>
    </row>
    <row r="148" spans="2:26" s="27" customFormat="1" ht="135.75" customHeight="1" x14ac:dyDescent="0.35">
      <c r="B148" s="12" t="str">
        <f>'1 lentelė'!$B147</f>
        <v>3.1.2.1.1</v>
      </c>
      <c r="C148" s="12" t="str">
        <f>'1 lentelė'!$C147</f>
        <v>R097725-240000-3106</v>
      </c>
      <c r="D148" s="12" t="str">
        <f>'1 lentelė'!$D147</f>
        <v xml:space="preserve">Vaikų ir jaunimo neformalaus ugdymosi galimybių plėtra Anykščių kūno kultūros ir sporto centrui priklausančiuose A. Vienuolio progimnazijos patalpose </v>
      </c>
      <c r="E148" s="12" t="str">
        <f>'1 lentelė'!$E147</f>
        <v>Anykščių rajono savivaldybės administracija</v>
      </c>
      <c r="F148" s="29" t="s">
        <v>65</v>
      </c>
      <c r="G148" s="33" t="s">
        <v>1064</v>
      </c>
      <c r="H148" s="26">
        <f>'1 lentelė'!$P147</f>
        <v>320628</v>
      </c>
      <c r="I148" s="26">
        <f>'1 lentelė'!$Q147</f>
        <v>272533</v>
      </c>
      <c r="J148" s="26">
        <f>'1 lentelė'!$R147</f>
        <v>0</v>
      </c>
      <c r="K148" s="26">
        <f>'1 lentelė'!$S147</f>
        <v>48095</v>
      </c>
      <c r="L148" s="26">
        <v>320628</v>
      </c>
      <c r="M148" s="26">
        <v>272533</v>
      </c>
      <c r="N148" s="26">
        <v>0</v>
      </c>
      <c r="O148" s="26">
        <v>48095</v>
      </c>
      <c r="P148" s="26">
        <v>287549.39</v>
      </c>
      <c r="Q148" s="26">
        <v>251557.72</v>
      </c>
      <c r="R148" s="26">
        <v>0</v>
      </c>
      <c r="S148" s="26">
        <f>P148-Q148</f>
        <v>35991.670000000013</v>
      </c>
      <c r="T148" s="26"/>
      <c r="V148" s="40">
        <f>L148-M148-N148-O148</f>
        <v>0</v>
      </c>
    </row>
    <row r="149" spans="2:26" s="6" customFormat="1" ht="48" customHeight="1" x14ac:dyDescent="0.35">
      <c r="B149" s="12" t="str">
        <f>'1 lentelė'!$B148</f>
        <v xml:space="preserve">3.1.2.1.2 </v>
      </c>
      <c r="C149" s="12" t="str">
        <f>'1 lentelė'!$C148</f>
        <v>R097725-243200-3107</v>
      </c>
      <c r="D149" s="12" t="str">
        <f>'1 lentelė'!$D148</f>
        <v>Zarasų sporto centro erdvių atnaujinimas</v>
      </c>
      <c r="E149" s="12" t="str">
        <f>'1 lentelė'!$E148</f>
        <v xml:space="preserve">Zarasų rajono savivaldybės administracija </v>
      </c>
      <c r="F149" s="29" t="s">
        <v>30</v>
      </c>
      <c r="G149" s="33" t="s">
        <v>1064</v>
      </c>
      <c r="H149" s="23">
        <f>'1 lentelė'!$P148</f>
        <v>1346002.9</v>
      </c>
      <c r="I149" s="23">
        <f>'1 lentelė'!$Q148</f>
        <v>1132178</v>
      </c>
      <c r="J149" s="23">
        <f>'1 lentelė'!$R148</f>
        <v>0</v>
      </c>
      <c r="K149" s="23">
        <f>'1 lentelė'!$S148</f>
        <v>213824.89999999991</v>
      </c>
      <c r="L149" s="23">
        <v>1346002.9</v>
      </c>
      <c r="M149" s="23">
        <v>1132178</v>
      </c>
      <c r="N149" s="23">
        <v>0</v>
      </c>
      <c r="O149" s="23">
        <v>213824.9</v>
      </c>
      <c r="P149" s="26">
        <f>Q149+S149</f>
        <v>1226795.92</v>
      </c>
      <c r="Q149" s="23">
        <v>1039851.1</v>
      </c>
      <c r="R149" s="23">
        <v>0</v>
      </c>
      <c r="S149" s="23">
        <v>186944.82</v>
      </c>
      <c r="T149" s="23"/>
      <c r="V149" s="38">
        <f>L149-M149-N149-O149</f>
        <v>0</v>
      </c>
    </row>
    <row r="150" spans="2:26" s="6" customFormat="1" ht="68.25" customHeight="1" x14ac:dyDescent="0.35">
      <c r="B150" s="46" t="str">
        <f>'1 lentelė'!$B149</f>
        <v xml:space="preserve">3.2 </v>
      </c>
      <c r="C150" s="46"/>
      <c r="D150" s="46" t="str">
        <f>'1 lentelė'!$D149</f>
        <v>Tikslas: Viešųjų paslaugų prieinamumo didinimas</v>
      </c>
      <c r="E150" s="46"/>
      <c r="F150" s="46"/>
      <c r="G150" s="46"/>
      <c r="H150" s="46"/>
      <c r="I150" s="46"/>
      <c r="J150" s="46"/>
      <c r="K150" s="46"/>
      <c r="L150" s="46"/>
      <c r="M150" s="46"/>
      <c r="N150" s="46"/>
      <c r="O150" s="46"/>
      <c r="P150" s="46"/>
      <c r="Q150" s="46"/>
      <c r="R150" s="46"/>
      <c r="S150" s="46"/>
      <c r="T150" s="17"/>
    </row>
    <row r="151" spans="2:26" s="6" customFormat="1" ht="78.75" customHeight="1" x14ac:dyDescent="0.35">
      <c r="B151" s="42" t="str">
        <f>'1 lentelė'!$B150</f>
        <v>3.2.1</v>
      </c>
      <c r="C151" s="42"/>
      <c r="D151" s="42" t="str">
        <f>'1 lentelė'!$D150</f>
        <v>Uždavinys: Užtikrinti kokybišką ir prieinamą sveikatos priežiūrą</v>
      </c>
      <c r="E151" s="42"/>
      <c r="F151" s="42"/>
      <c r="G151" s="42"/>
      <c r="H151" s="42"/>
      <c r="I151" s="42"/>
      <c r="J151" s="42"/>
      <c r="K151" s="42"/>
      <c r="L151" s="42"/>
      <c r="M151" s="42"/>
      <c r="N151" s="42"/>
      <c r="O151" s="42"/>
      <c r="P151" s="42"/>
      <c r="Q151" s="42"/>
      <c r="R151" s="42"/>
      <c r="S151" s="42"/>
      <c r="T151" s="20"/>
    </row>
    <row r="152" spans="2:26" s="6" customFormat="1" ht="126.75" customHeight="1" x14ac:dyDescent="0.35">
      <c r="B152" s="44" t="str">
        <f>'1 lentelė'!$B151</f>
        <v>3.2.1.1</v>
      </c>
      <c r="C152" s="225" t="s">
        <v>492</v>
      </c>
      <c r="D152" s="76" t="str">
        <f>'1 lentelė'!$D151</f>
        <v>Priemonė: Pirminės asmens ir visuomenės sveikatos priežiūros veiklos efektyvumo didinimas</v>
      </c>
      <c r="E152" s="44"/>
      <c r="F152" s="44"/>
      <c r="G152" s="44"/>
      <c r="H152" s="255">
        <f>SUM(H153:H161)</f>
        <v>1281665.81</v>
      </c>
      <c r="I152" s="255">
        <f t="shared" ref="I152:S152" si="38">SUM(I153:I161)</f>
        <v>1088528.92</v>
      </c>
      <c r="J152" s="255">
        <f t="shared" si="38"/>
        <v>92991.19</v>
      </c>
      <c r="K152" s="255">
        <f t="shared" si="38"/>
        <v>100145.70000000003</v>
      </c>
      <c r="L152" s="255">
        <f t="shared" si="38"/>
        <v>1281867.82</v>
      </c>
      <c r="M152" s="255">
        <f t="shared" si="38"/>
        <v>1088695.3599999999</v>
      </c>
      <c r="N152" s="255">
        <f t="shared" si="38"/>
        <v>92991.19</v>
      </c>
      <c r="O152" s="255">
        <f t="shared" si="38"/>
        <v>100181.27</v>
      </c>
      <c r="P152" s="255">
        <f t="shared" si="38"/>
        <v>1094742.94</v>
      </c>
      <c r="Q152" s="255">
        <f t="shared" si="38"/>
        <v>930019.2699999999</v>
      </c>
      <c r="R152" s="255">
        <f t="shared" si="38"/>
        <v>79005.06</v>
      </c>
      <c r="S152" s="255">
        <f t="shared" si="38"/>
        <v>85718.610000000015</v>
      </c>
      <c r="T152" s="255"/>
    </row>
    <row r="153" spans="2:26" s="27" customFormat="1" ht="148.5" customHeight="1" x14ac:dyDescent="0.35">
      <c r="B153" s="12" t="str">
        <f>'1 lentelė'!$B152</f>
        <v>3.2.1.1.1</v>
      </c>
      <c r="C153" s="12" t="str">
        <f>'1 lentelė'!$C152</f>
        <v>R096609-270000-3236</v>
      </c>
      <c r="D153" s="12" t="str">
        <f>'1 lentelė'!$D152</f>
        <v>Anykščių rajono savivaldybės gyventojų sveikatos stiprinimas gerinant pirminės sveikatos priežiūros paslaugų prieinamumą ir kokybę</v>
      </c>
      <c r="E153" s="12" t="str">
        <f>'1 lentelė'!$E152</f>
        <v>VšĮ Anykščių rajono savivaldybės pirminės sveikatos priežiūros centras</v>
      </c>
      <c r="F153" s="33" t="s">
        <v>66</v>
      </c>
      <c r="G153" s="33" t="s">
        <v>861</v>
      </c>
      <c r="H153" s="26">
        <f>'1 lentelė'!$P152</f>
        <v>244033.66</v>
      </c>
      <c r="I153" s="26">
        <f>'1 lentelė'!$Q152</f>
        <v>207428.61</v>
      </c>
      <c r="J153" s="26">
        <f>'1 lentelė'!$R152</f>
        <v>18302.52</v>
      </c>
      <c r="K153" s="26">
        <f>'1 lentelė'!$S152</f>
        <v>18302.530000000017</v>
      </c>
      <c r="L153" s="26">
        <v>244033.66</v>
      </c>
      <c r="M153" s="26">
        <v>207428.61</v>
      </c>
      <c r="N153" s="26">
        <v>18302.52</v>
      </c>
      <c r="O153" s="26">
        <f>L153-M153-N153</f>
        <v>18302.530000000017</v>
      </c>
      <c r="P153" s="312">
        <f>Q153+R153+S153</f>
        <v>244033.66</v>
      </c>
      <c r="Q153" s="26">
        <v>207428.61</v>
      </c>
      <c r="R153" s="26">
        <v>18302.52</v>
      </c>
      <c r="S153" s="312">
        <v>18302.530000000017</v>
      </c>
      <c r="T153" s="26" t="s">
        <v>1433</v>
      </c>
      <c r="V153" s="40">
        <f>L153-M153-N153-O153</f>
        <v>0</v>
      </c>
      <c r="W153" s="40">
        <v>0</v>
      </c>
      <c r="X153" s="40" t="s">
        <v>870</v>
      </c>
      <c r="Y153" s="40">
        <v>0</v>
      </c>
      <c r="Z153" s="40" t="s">
        <v>867</v>
      </c>
    </row>
    <row r="154" spans="2:26" s="27" customFormat="1" ht="81.75" customHeight="1" x14ac:dyDescent="0.35">
      <c r="B154" s="12" t="str">
        <f>'1 lentelė'!$B153</f>
        <v>3.2.1.1.2</v>
      </c>
      <c r="C154" s="12" t="str">
        <f>'1 lentelė'!$C153</f>
        <v>R096609-270000-3237</v>
      </c>
      <c r="D154" s="12" t="str">
        <f>'1 lentelė'!$D153</f>
        <v>Pirminės sveikatos paslaugų gerinimas VšĮ Ignalinos rajono poliklinikoje</v>
      </c>
      <c r="E154" s="12" t="str">
        <f>'1 lentelė'!$E153</f>
        <v>VšĮ Ignalinos rajono poliklinika</v>
      </c>
      <c r="F154" s="33" t="s">
        <v>66</v>
      </c>
      <c r="G154" s="33" t="s">
        <v>861</v>
      </c>
      <c r="H154" s="26">
        <f>I154+J154+K154</f>
        <v>106554.33</v>
      </c>
      <c r="I154" s="26">
        <f>'1 lentelė'!$Q153</f>
        <v>90571.18</v>
      </c>
      <c r="J154" s="26">
        <f>'1 lentelė'!$R153</f>
        <v>7409.66</v>
      </c>
      <c r="K154" s="26">
        <f>'1 lentelė'!$S153</f>
        <v>8573.4900000000089</v>
      </c>
      <c r="L154" s="26">
        <v>106554.32999999999</v>
      </c>
      <c r="M154" s="26">
        <v>90571.18</v>
      </c>
      <c r="N154" s="26">
        <v>7409.66</v>
      </c>
      <c r="O154" s="26">
        <f>L154-M154-N154</f>
        <v>8573.4899999999943</v>
      </c>
      <c r="P154" s="26">
        <v>106554.33</v>
      </c>
      <c r="Q154" s="26">
        <v>90571.18</v>
      </c>
      <c r="R154" s="26">
        <v>7409.66</v>
      </c>
      <c r="S154" s="26">
        <f>P154-Q154-R154</f>
        <v>8573.4900000000089</v>
      </c>
      <c r="T154" s="26" t="s">
        <v>1396</v>
      </c>
      <c r="V154" s="40">
        <f t="shared" ref="V154:V160" si="39">L154-M154-N154-O154</f>
        <v>0</v>
      </c>
      <c r="W154" s="40">
        <v>8573.49</v>
      </c>
      <c r="X154" s="40"/>
      <c r="Y154" s="40">
        <v>0</v>
      </c>
      <c r="Z154" s="40"/>
    </row>
    <row r="155" spans="2:26" s="27" customFormat="1" ht="111.75" customHeight="1" x14ac:dyDescent="0.35">
      <c r="B155" s="12" t="str">
        <f>'1 lentelė'!$B154</f>
        <v>3.2.1.1.3</v>
      </c>
      <c r="C155" s="12" t="str">
        <f>'1 lentelė'!$C154</f>
        <v>R096609-270000-3238</v>
      </c>
      <c r="D155" s="12" t="str">
        <f>'1 lentelė'!$D154</f>
        <v>UAB „Ignalinos sveikatos centras“ pirminės asmens sveikatos priežiūros paslaugų teikimo efektyvumo didinimas</v>
      </c>
      <c r="E155" s="12" t="str">
        <f>'1 lentelė'!$E154</f>
        <v>UAB Ignalinos sveikatos centras</v>
      </c>
      <c r="F155" s="33" t="s">
        <v>66</v>
      </c>
      <c r="G155" s="33" t="s">
        <v>861</v>
      </c>
      <c r="H155" s="26">
        <f>'1 lentelė'!P154</f>
        <v>86991.45</v>
      </c>
      <c r="I155" s="26">
        <f>'1 lentelė'!$Q154</f>
        <v>73942.73</v>
      </c>
      <c r="J155" s="26">
        <f>'1 lentelė'!$R154</f>
        <v>6524.36</v>
      </c>
      <c r="K155" s="26">
        <f>'1 lentelė'!$S154</f>
        <v>6524.3600000000015</v>
      </c>
      <c r="L155" s="26">
        <v>86991.46</v>
      </c>
      <c r="M155" s="26">
        <v>73942.740000000005</v>
      </c>
      <c r="N155" s="26">
        <v>6524.36</v>
      </c>
      <c r="O155" s="26">
        <f>Y155</f>
        <v>6524.36</v>
      </c>
      <c r="P155" s="26">
        <v>86991.45</v>
      </c>
      <c r="Q155" s="26">
        <v>73942.73</v>
      </c>
      <c r="R155" s="26">
        <v>6524.36</v>
      </c>
      <c r="S155" s="26">
        <f>P155-Q155-R155</f>
        <v>6524.3600000000015</v>
      </c>
      <c r="T155" s="26" t="s">
        <v>1202</v>
      </c>
      <c r="V155" s="40">
        <f t="shared" si="39"/>
        <v>0</v>
      </c>
      <c r="W155" s="40">
        <v>0</v>
      </c>
      <c r="X155" s="40"/>
      <c r="Y155" s="40">
        <v>6524.36</v>
      </c>
      <c r="Z155" s="40"/>
    </row>
    <row r="156" spans="2:26" s="27" customFormat="1" ht="122.25" customHeight="1" x14ac:dyDescent="0.35">
      <c r="B156" s="12" t="str">
        <f>'1 lentelė'!$B155</f>
        <v>3.2.1.1.4</v>
      </c>
      <c r="C156" s="12" t="str">
        <f>'1 lentelė'!$C155</f>
        <v>R096609-270000-3239</v>
      </c>
      <c r="D156" s="12" t="str">
        <f>'1 lentelė'!$D155</f>
        <v>Molėtų r. pirminės sveikatos priežiūros centro veiklos efektyvumo didinimas</v>
      </c>
      <c r="E156" s="12" t="str">
        <f>'1 lentelė'!$E155</f>
        <v>Pareiškėjas Molėtų rajono savivaldybės administracija, partneris VšĮ Molėtų rajono pirminės sveikatos priežiūros centras</v>
      </c>
      <c r="F156" s="33" t="s">
        <v>66</v>
      </c>
      <c r="G156" s="33" t="s">
        <v>1064</v>
      </c>
      <c r="H156" s="26">
        <f>'1 lentelė'!$P155</f>
        <v>180196.81</v>
      </c>
      <c r="I156" s="26">
        <f>'1 lentelė'!$Q155</f>
        <v>153167.29</v>
      </c>
      <c r="J156" s="26">
        <f>'1 lentelė'!$R155</f>
        <v>13514.75</v>
      </c>
      <c r="K156" s="26">
        <f>'1 lentelė'!$S155</f>
        <v>13514.76999999999</v>
      </c>
      <c r="L156" s="26">
        <v>180196.81</v>
      </c>
      <c r="M156" s="26">
        <v>153167.29</v>
      </c>
      <c r="N156" s="26">
        <v>13514.75</v>
      </c>
      <c r="O156" s="26">
        <v>13514.77</v>
      </c>
      <c r="P156" s="26">
        <f t="shared" ref="P156:P161" si="40">Q156+R156+S156</f>
        <v>155754.15</v>
      </c>
      <c r="Q156" s="26">
        <v>132765.82999999999</v>
      </c>
      <c r="R156" s="26">
        <v>11714.63</v>
      </c>
      <c r="S156" s="26">
        <v>11273.69</v>
      </c>
      <c r="T156" s="65"/>
      <c r="V156" s="40">
        <f t="shared" si="39"/>
        <v>0</v>
      </c>
      <c r="W156" s="40">
        <v>0</v>
      </c>
      <c r="X156" s="40"/>
      <c r="Y156" s="40">
        <v>0</v>
      </c>
      <c r="Z156" s="40"/>
    </row>
    <row r="157" spans="2:26" s="27" customFormat="1" ht="84" customHeight="1" x14ac:dyDescent="0.35">
      <c r="B157" s="12" t="str">
        <f>'1 lentelė'!$B156</f>
        <v>3.2.1.1.5</v>
      </c>
      <c r="C157" s="12" t="str">
        <f>'1 lentelė'!$C156</f>
        <v>R096609-270000-3240</v>
      </c>
      <c r="D157" s="12" t="str">
        <f>'1 lentelė'!$D156</f>
        <v>Pirminės asmens sveikatos priežiūros veiklos efektyvumo didinimas Utenos rajone</v>
      </c>
      <c r="E157" s="12" t="str">
        <f>'1 lentelė'!$E156</f>
        <v>VšĮ Utenos pirminės sveikatos priežiūros centras</v>
      </c>
      <c r="F157" s="33" t="s">
        <v>66</v>
      </c>
      <c r="G157" s="33" t="s">
        <v>1064</v>
      </c>
      <c r="H157" s="26">
        <f>'1 lentelė'!$P156</f>
        <v>294117.65000000002</v>
      </c>
      <c r="I157" s="26">
        <f>'1 lentelė'!$Q156</f>
        <v>250000</v>
      </c>
      <c r="J157" s="26">
        <f>'1 lentelė'!$R156</f>
        <v>22058.82</v>
      </c>
      <c r="K157" s="26">
        <f>'1 lentelė'!$S156</f>
        <v>22058.830000000024</v>
      </c>
      <c r="L157" s="26">
        <v>294117.65000000002</v>
      </c>
      <c r="M157" s="26">
        <v>250000</v>
      </c>
      <c r="N157" s="26">
        <v>22058.82</v>
      </c>
      <c r="O157" s="26">
        <v>22058.83</v>
      </c>
      <c r="P157" s="26">
        <f t="shared" si="40"/>
        <v>148560.1</v>
      </c>
      <c r="Q157" s="26">
        <v>126276.08</v>
      </c>
      <c r="R157" s="26">
        <v>11142.01</v>
      </c>
      <c r="S157" s="26">
        <v>11142.01</v>
      </c>
      <c r="T157" s="65"/>
      <c r="V157" s="40">
        <f t="shared" si="39"/>
        <v>0</v>
      </c>
      <c r="W157" s="40">
        <v>0</v>
      </c>
      <c r="X157" s="40"/>
      <c r="Y157" s="40">
        <v>0</v>
      </c>
      <c r="Z157" s="40"/>
    </row>
    <row r="158" spans="2:26" s="27" customFormat="1" ht="63" customHeight="1" x14ac:dyDescent="0.35">
      <c r="B158" s="12" t="str">
        <f>'1 lentelė'!$B157</f>
        <v>3.2.1.1.6</v>
      </c>
      <c r="C158" s="12" t="str">
        <f>'1 lentelė'!$C157</f>
        <v>R096609-270000-3241</v>
      </c>
      <c r="D158" s="12" t="str">
        <f>'1 lentelė'!$D157</f>
        <v>UAB "Dilina" teikiamų paslaugų efektyvumo didinimas</v>
      </c>
      <c r="E158" s="12" t="str">
        <f>'1 lentelė'!$E157</f>
        <v>UAB "Dilina"</v>
      </c>
      <c r="F158" s="33" t="s">
        <v>66</v>
      </c>
      <c r="G158" s="33" t="s">
        <v>861</v>
      </c>
      <c r="H158" s="26">
        <f>'1 lentelė'!$P157</f>
        <v>34024.199999999997</v>
      </c>
      <c r="I158" s="26">
        <f>'1 lentelė'!$Q157</f>
        <v>28033.57</v>
      </c>
      <c r="J158" s="26">
        <f>'1 lentelė'!$R157</f>
        <v>0</v>
      </c>
      <c r="K158" s="26">
        <f>'1 lentelė'!$S157</f>
        <v>5990.6299999999974</v>
      </c>
      <c r="L158" s="26">
        <v>34226.199999999997</v>
      </c>
      <c r="M158" s="26">
        <v>28200</v>
      </c>
      <c r="N158" s="26">
        <v>0</v>
      </c>
      <c r="O158" s="26">
        <f>Y158</f>
        <v>6026.2</v>
      </c>
      <c r="P158" s="26">
        <f t="shared" si="40"/>
        <v>34024.199999999997</v>
      </c>
      <c r="Q158" s="26">
        <v>28033.57</v>
      </c>
      <c r="R158" s="26">
        <v>0</v>
      </c>
      <c r="S158" s="26">
        <v>5990.63</v>
      </c>
      <c r="T158" s="26" t="s">
        <v>1160</v>
      </c>
      <c r="V158" s="40">
        <f t="shared" si="39"/>
        <v>0</v>
      </c>
      <c r="W158" s="40">
        <v>0</v>
      </c>
      <c r="X158" s="40"/>
      <c r="Y158" s="40">
        <v>6026.2</v>
      </c>
      <c r="Z158" s="40"/>
    </row>
    <row r="159" spans="2:26" s="27" customFormat="1" ht="107.25" customHeight="1" x14ac:dyDescent="0.35">
      <c r="B159" s="12" t="str">
        <f>'1 lentelė'!$B158</f>
        <v>3.2.1.1.7</v>
      </c>
      <c r="C159" s="12" t="str">
        <f>'1 lentelė'!$C158</f>
        <v>R096609-270000-3242</v>
      </c>
      <c r="D159" s="12" t="str">
        <f>'1 lentelė'!$D158</f>
        <v>Pirminės asmens sveikatos priežiūros paslaugų kokybės ir prieinamumo gerinimas Zarasų rajono savivaldybėje</v>
      </c>
      <c r="E159" s="12" t="str">
        <f>'1 lentelė'!$E158</f>
        <v>Zarasų rajono savivaldybės VšĮ Zarasų pirminės sveikatos priežiūros centras</v>
      </c>
      <c r="F159" s="33" t="s">
        <v>66</v>
      </c>
      <c r="G159" s="33" t="s">
        <v>1064</v>
      </c>
      <c r="H159" s="26">
        <f>'1 lentelė'!$P158</f>
        <v>153580</v>
      </c>
      <c r="I159" s="26">
        <f>'1 lentelė'!$Q158</f>
        <v>130543</v>
      </c>
      <c r="J159" s="26">
        <f>'1 lentelė'!$R158</f>
        <v>11518.5</v>
      </c>
      <c r="K159" s="26">
        <f>'1 lentelė'!$S158</f>
        <v>11518.5</v>
      </c>
      <c r="L159" s="26">
        <v>153580</v>
      </c>
      <c r="M159" s="26">
        <v>130543</v>
      </c>
      <c r="N159" s="26">
        <v>11518.5</v>
      </c>
      <c r="O159" s="26">
        <f>W159</f>
        <v>11518.5</v>
      </c>
      <c r="P159" s="26">
        <f t="shared" si="40"/>
        <v>153157.69999999998</v>
      </c>
      <c r="Q159" s="26">
        <v>130184.04</v>
      </c>
      <c r="R159" s="26">
        <v>11486.83</v>
      </c>
      <c r="S159" s="26">
        <v>11486.83</v>
      </c>
      <c r="T159" s="26"/>
      <c r="V159" s="40">
        <f t="shared" si="39"/>
        <v>0</v>
      </c>
      <c r="W159" s="40">
        <v>11518.5</v>
      </c>
      <c r="X159" s="40"/>
      <c r="Y159" s="40">
        <v>0</v>
      </c>
      <c r="Z159" s="40"/>
    </row>
    <row r="160" spans="2:26" s="27" customFormat="1" ht="117.75" customHeight="1" x14ac:dyDescent="0.35">
      <c r="B160" s="12" t="str">
        <f>'1 lentelė'!$B159</f>
        <v>3.2.1.1.8</v>
      </c>
      <c r="C160" s="12" t="str">
        <f>'1 lentelė'!$C159</f>
        <v>R096609-270000-3243</v>
      </c>
      <c r="D160" s="12" t="str">
        <f>'1 lentelė'!$D159</f>
        <v>Pirminės asmens sveikatos priežiūros veiklos efektyvumo didinimas VšĮ Visagino  pirminės sveikatos priežiūros centre</v>
      </c>
      <c r="E160" s="12" t="str">
        <f>'1 lentelė'!$E159</f>
        <v>VšĮ Visagino pirminės sveikatos priežiūros centras</v>
      </c>
      <c r="F160" s="33" t="s">
        <v>66</v>
      </c>
      <c r="G160" s="33" t="s">
        <v>1064</v>
      </c>
      <c r="H160" s="26">
        <f>'1 lentelė'!$P159</f>
        <v>163307.10999999999</v>
      </c>
      <c r="I160" s="26">
        <f>'1 lentelė'!$Q159</f>
        <v>138811.04</v>
      </c>
      <c r="J160" s="26">
        <f>'1 lentelė'!$R159</f>
        <v>12248.03</v>
      </c>
      <c r="K160" s="26">
        <f>'1 lentelė'!$S159</f>
        <v>12248.039999999977</v>
      </c>
      <c r="L160" s="26">
        <v>163307.11000000002</v>
      </c>
      <c r="M160" s="26">
        <v>138811.04</v>
      </c>
      <c r="N160" s="26">
        <v>12248.03</v>
      </c>
      <c r="O160" s="26">
        <f>W160</f>
        <v>12248.04</v>
      </c>
      <c r="P160" s="26">
        <f t="shared" si="40"/>
        <v>149041.75</v>
      </c>
      <c r="Q160" s="26">
        <v>126685.48</v>
      </c>
      <c r="R160" s="26">
        <v>11178.13</v>
      </c>
      <c r="S160" s="26">
        <v>11178.14</v>
      </c>
      <c r="T160" s="26"/>
      <c r="V160" s="40">
        <f t="shared" si="39"/>
        <v>0</v>
      </c>
      <c r="W160" s="40">
        <v>12248.04</v>
      </c>
      <c r="X160" s="40"/>
      <c r="Y160" s="40">
        <v>0</v>
      </c>
      <c r="Z160" s="40"/>
    </row>
    <row r="161" spans="2:26" s="27" customFormat="1" ht="82.5" customHeight="1" x14ac:dyDescent="0.35">
      <c r="B161" s="12" t="str">
        <f>'1 lentelė'!$B160</f>
        <v>3.2.1.1.9</v>
      </c>
      <c r="C161" s="12" t="str">
        <f>'1 lentelė'!$C160</f>
        <v>R096609-270000-3244</v>
      </c>
      <c r="D161" s="12" t="str">
        <f>'1 lentelė'!$D160</f>
        <v>Asmens sveikatos priežiūros  kokybės gerinimas Utenos rajono gyventojams</v>
      </c>
      <c r="E161" s="12" t="str">
        <f>'1 lentelė'!$E160</f>
        <v>UAB šeimos klinika "Hiperika"</v>
      </c>
      <c r="F161" s="33" t="s">
        <v>66</v>
      </c>
      <c r="G161" s="33" t="s">
        <v>1064</v>
      </c>
      <c r="H161" s="26">
        <f>'1 lentelė'!$P160</f>
        <v>18860.599999999999</v>
      </c>
      <c r="I161" s="26">
        <f>'1 lentelė'!$Q160</f>
        <v>16031.5</v>
      </c>
      <c r="J161" s="26">
        <f>'1 lentelė'!$R160</f>
        <v>1414.55</v>
      </c>
      <c r="K161" s="26">
        <f>'1 lentelė'!$S160</f>
        <v>1414.5499999999986</v>
      </c>
      <c r="L161" s="26">
        <f>M161+N161+O161</f>
        <v>18860.599999999999</v>
      </c>
      <c r="M161" s="26">
        <v>16031.5</v>
      </c>
      <c r="N161" s="26">
        <v>1414.55</v>
      </c>
      <c r="O161" s="26">
        <v>1414.5499999999986</v>
      </c>
      <c r="P161" s="26">
        <f t="shared" si="40"/>
        <v>16625.599999999999</v>
      </c>
      <c r="Q161" s="26">
        <v>14131.75</v>
      </c>
      <c r="R161" s="26">
        <v>1246.92</v>
      </c>
      <c r="S161" s="26">
        <v>1246.93</v>
      </c>
      <c r="T161" s="26"/>
      <c r="V161" s="40"/>
      <c r="W161" s="40"/>
      <c r="X161" s="40"/>
      <c r="Y161" s="40"/>
      <c r="Z161" s="40"/>
    </row>
    <row r="162" spans="2:26" s="27" customFormat="1" ht="161.25" customHeight="1" x14ac:dyDescent="0.35">
      <c r="B162" s="44" t="str">
        <f>'1 lentelė'!$B161</f>
        <v>3.2.1.2</v>
      </c>
      <c r="C162" s="225" t="s">
        <v>528</v>
      </c>
      <c r="D162" s="76" t="str">
        <f>'1 lentelė'!$D161</f>
        <v>Priemonė: Priemonių, gerinančių ambulatorinių sveikatos priežiūros paslaugų prieinamumą tuberkulioze sergantiems asmenims, įgyvendinimas</v>
      </c>
      <c r="E162" s="44"/>
      <c r="F162" s="44"/>
      <c r="G162" s="44"/>
      <c r="H162" s="255">
        <f>SUM(H163:H168)</f>
        <v>41354.43</v>
      </c>
      <c r="I162" s="255">
        <f t="shared" ref="I162:S162" si="41">SUM(I163:I168)</f>
        <v>35150.640000000007</v>
      </c>
      <c r="J162" s="255">
        <f t="shared" si="41"/>
        <v>3100.69</v>
      </c>
      <c r="K162" s="255">
        <f t="shared" si="41"/>
        <v>3103.1</v>
      </c>
      <c r="L162" s="255">
        <f t="shared" si="41"/>
        <v>41354.43</v>
      </c>
      <c r="M162" s="255">
        <f t="shared" si="41"/>
        <v>35150.639999999999</v>
      </c>
      <c r="N162" s="255">
        <f t="shared" si="41"/>
        <v>3100.69</v>
      </c>
      <c r="O162" s="255">
        <f t="shared" si="41"/>
        <v>3103.1000000000004</v>
      </c>
      <c r="P162" s="255">
        <f t="shared" si="41"/>
        <v>14261.499999999998</v>
      </c>
      <c r="Q162" s="255">
        <f t="shared" si="41"/>
        <v>12365.69</v>
      </c>
      <c r="R162" s="255">
        <f t="shared" si="41"/>
        <v>1090.8199999999997</v>
      </c>
      <c r="S162" s="255">
        <f t="shared" si="41"/>
        <v>804.99000000000012</v>
      </c>
      <c r="T162" s="29"/>
    </row>
    <row r="163" spans="2:26" s="27" customFormat="1" ht="63.75" customHeight="1" x14ac:dyDescent="0.35">
      <c r="B163" s="12" t="str">
        <f>'1 lentelė'!$B162</f>
        <v>3.2.1.2.1</v>
      </c>
      <c r="C163" s="12" t="str">
        <f>'1 lentelė'!$C162</f>
        <v>R096615-470000-3201</v>
      </c>
      <c r="D163" s="12" t="str">
        <f>'1 lentelė'!$D162</f>
        <v>Tuberkuliozės gydymo skatinimas Anykščių rajono
savivaldybėje</v>
      </c>
      <c r="E163" s="12" t="str">
        <f>'1 lentelė'!$E162</f>
        <v>Anykščių rajono savivaldybės administracija</v>
      </c>
      <c r="F163" s="33" t="s">
        <v>66</v>
      </c>
      <c r="G163" s="33" t="s">
        <v>1064</v>
      </c>
      <c r="H163" s="26">
        <f>'1 lentelė'!$P162</f>
        <v>13180</v>
      </c>
      <c r="I163" s="26">
        <f>'1 lentelė'!$Q162</f>
        <v>11202</v>
      </c>
      <c r="J163" s="26">
        <f>'1 lentelė'!$R162</f>
        <v>988</v>
      </c>
      <c r="K163" s="26">
        <f>'1 lentelė'!$S162</f>
        <v>990</v>
      </c>
      <c r="L163" s="26">
        <v>13180</v>
      </c>
      <c r="M163" s="26">
        <v>11202</v>
      </c>
      <c r="N163" s="26">
        <v>988</v>
      </c>
      <c r="O163" s="26">
        <v>990</v>
      </c>
      <c r="P163" s="26">
        <f>Q163+R163+S163</f>
        <v>7233.96</v>
      </c>
      <c r="Q163" s="25">
        <v>6392.25</v>
      </c>
      <c r="R163" s="26">
        <v>563.79</v>
      </c>
      <c r="S163" s="26">
        <v>277.92</v>
      </c>
      <c r="T163" s="26"/>
      <c r="V163" s="40">
        <f>L163-M163-N163-O163</f>
        <v>0</v>
      </c>
      <c r="W163" s="40"/>
      <c r="X163" s="40"/>
      <c r="Y163" s="40"/>
    </row>
    <row r="164" spans="2:26" s="27" customFormat="1" ht="66" customHeight="1" x14ac:dyDescent="0.35">
      <c r="B164" s="12" t="str">
        <f>'1 lentelė'!$B163</f>
        <v>3.2.1.2.2</v>
      </c>
      <c r="C164" s="12" t="str">
        <f>'1 lentelė'!$C163</f>
        <v>R096615-470000-3202</v>
      </c>
      <c r="D164" s="12" t="str">
        <f>'1 lentelė'!$D163</f>
        <v>Sergamumo ir mirtingumo mažinimas nuo tuberkuliozės Ignalinos rajone</v>
      </c>
      <c r="E164" s="12" t="str">
        <f>'1 lentelė'!$E163</f>
        <v>Ignalinos rajono poliklinika</v>
      </c>
      <c r="F164" s="33" t="s">
        <v>66</v>
      </c>
      <c r="G164" s="33" t="s">
        <v>1064</v>
      </c>
      <c r="H164" s="26">
        <f>'1 lentelė'!$P163</f>
        <v>6134.9299999999994</v>
      </c>
      <c r="I164" s="26">
        <f>'1 lentelė'!$Q163</f>
        <v>5214.6900000000005</v>
      </c>
      <c r="J164" s="26">
        <f>'1 lentelė'!$R163</f>
        <v>460.12</v>
      </c>
      <c r="K164" s="26">
        <f>'1 lentelė'!$S163</f>
        <v>460.11999999999887</v>
      </c>
      <c r="L164" s="26">
        <v>6134.9299999999994</v>
      </c>
      <c r="M164" s="26">
        <v>5214.6899999999996</v>
      </c>
      <c r="N164" s="26">
        <v>460.12</v>
      </c>
      <c r="O164" s="26">
        <v>460.12</v>
      </c>
      <c r="P164" s="26">
        <f>Q164+R164+S164</f>
        <v>3712.75</v>
      </c>
      <c r="Q164" s="26">
        <v>3155.84</v>
      </c>
      <c r="R164" s="26">
        <v>278.45999999999998</v>
      </c>
      <c r="S164" s="26">
        <v>278.45</v>
      </c>
      <c r="T164" s="26"/>
      <c r="V164" s="40">
        <f t="shared" ref="V164:V168" si="42">L164-M164-N164-O164</f>
        <v>0</v>
      </c>
      <c r="W164" s="40"/>
      <c r="X164" s="40"/>
      <c r="Y164" s="40"/>
    </row>
    <row r="165" spans="2:26" s="27" customFormat="1" ht="99.75" customHeight="1" x14ac:dyDescent="0.35">
      <c r="B165" s="12" t="str">
        <f>'1 lentelė'!$B164</f>
        <v>3.2.1.2.3</v>
      </c>
      <c r="C165" s="12" t="str">
        <f>'1 lentelė'!$C164</f>
        <v>R096615-470000-3203</v>
      </c>
      <c r="D165" s="12" t="str">
        <f>'1 lentelė'!$D164</f>
        <v>Paslaugų prieinamumo priemonių tuberkulioze sergantiems asmenims įgyvendinimas  Molėtų rajone</v>
      </c>
      <c r="E165" s="12" t="str">
        <f>'1 lentelė'!$E164</f>
        <v>Viešoji įstaiga Molėtų r. pirminės sveikatos priežiūros centras</v>
      </c>
      <c r="F165" s="33" t="s">
        <v>66</v>
      </c>
      <c r="G165" s="33" t="s">
        <v>1064</v>
      </c>
      <c r="H165" s="26">
        <f>'1 lentelė'!$P164</f>
        <v>7725.47</v>
      </c>
      <c r="I165" s="26">
        <f>'1 lentelė'!$Q164</f>
        <v>6566.65</v>
      </c>
      <c r="J165" s="26">
        <f>'1 lentelė'!$R164</f>
        <v>579.4</v>
      </c>
      <c r="K165" s="26">
        <f>'1 lentelė'!$S164</f>
        <v>579.42000000000064</v>
      </c>
      <c r="L165" s="26">
        <v>7725.47</v>
      </c>
      <c r="M165" s="26">
        <v>6566.65</v>
      </c>
      <c r="N165" s="47">
        <v>579.4</v>
      </c>
      <c r="O165" s="26">
        <f>X165</f>
        <v>579.42000000000064</v>
      </c>
      <c r="P165" s="26">
        <f>Q165+R165+S165</f>
        <v>1894.1299999999999</v>
      </c>
      <c r="Q165" s="26">
        <v>1610.01</v>
      </c>
      <c r="R165" s="26">
        <v>142.06</v>
      </c>
      <c r="S165" s="26">
        <v>142.06</v>
      </c>
      <c r="T165" s="26"/>
      <c r="V165" s="41">
        <f>L165-M165-N165-O165</f>
        <v>0</v>
      </c>
      <c r="W165" s="40"/>
      <c r="X165" s="40">
        <v>579.42000000000064</v>
      </c>
      <c r="Y165" s="40" t="s">
        <v>870</v>
      </c>
    </row>
    <row r="166" spans="2:26" s="27" customFormat="1" ht="147.75" customHeight="1" x14ac:dyDescent="0.35">
      <c r="B166" s="12" t="str">
        <f>'1 lentelė'!$B165</f>
        <v>3.2.1.2.4</v>
      </c>
      <c r="C166" s="12" t="str">
        <f>'1 lentelė'!$C165</f>
        <v>R096615-470000-3204</v>
      </c>
      <c r="D166" s="12" t="str">
        <f>'1 lentelė'!$D165</f>
        <v>Priemonių, gerinančių ambulatorinių sveikatos priežiūros paslaugų prieinamumą tuberkulioze sergantiems asmenims, įgyvendinimas Utenos rajone</v>
      </c>
      <c r="E166" s="12" t="str">
        <f>'1 lentelė'!$E165</f>
        <v>VšĮ Utenos pirminės sveikatos priežiūros centras</v>
      </c>
      <c r="F166" s="33" t="s">
        <v>66</v>
      </c>
      <c r="G166" s="33" t="s">
        <v>1064</v>
      </c>
      <c r="H166" s="26">
        <f>'1 lentelė'!$P165</f>
        <v>5453.27</v>
      </c>
      <c r="I166" s="26">
        <f>'1 lentelė'!$Q165</f>
        <v>4635.28</v>
      </c>
      <c r="J166" s="26">
        <f>'1 lentelė'!$R165</f>
        <v>408.99</v>
      </c>
      <c r="K166" s="26">
        <f>'1 lentelė'!$S165</f>
        <v>409.00000000000068</v>
      </c>
      <c r="L166" s="26">
        <v>5453.2699999999995</v>
      </c>
      <c r="M166" s="26">
        <v>4635.28</v>
      </c>
      <c r="N166" s="26">
        <v>408.99</v>
      </c>
      <c r="O166" s="26">
        <v>409</v>
      </c>
      <c r="P166" s="26">
        <f>Q166+R166+S166</f>
        <v>855</v>
      </c>
      <c r="Q166" s="26">
        <v>726.75</v>
      </c>
      <c r="R166" s="26">
        <v>64.12</v>
      </c>
      <c r="S166" s="26">
        <v>64.13</v>
      </c>
      <c r="T166" s="65"/>
      <c r="V166" s="40">
        <f t="shared" si="42"/>
        <v>0</v>
      </c>
      <c r="W166" s="40"/>
      <c r="X166" s="40"/>
      <c r="Y166" s="40"/>
    </row>
    <row r="167" spans="2:26" s="6" customFormat="1" ht="77.25" customHeight="1" x14ac:dyDescent="0.35">
      <c r="B167" s="12" t="str">
        <f>'1 lentelė'!$B166</f>
        <v>3.2.1.2.5</v>
      </c>
      <c r="C167" s="12" t="str">
        <f>'1 lentelė'!$C166</f>
        <v>R096615-470000-3205</v>
      </c>
      <c r="D167" s="12" t="str">
        <f>'1 lentelė'!$D166</f>
        <v>Sergamumo ir mirtingumo mažinimas nuo tuberkuliozės Visagino savivaldybėje</v>
      </c>
      <c r="E167" s="12" t="str">
        <f>'1 lentelė'!$E166</f>
        <v>VšĮ Visagino pirminės sveikatos priežiūros centras</v>
      </c>
      <c r="F167" s="33" t="s">
        <v>66</v>
      </c>
      <c r="G167" s="33" t="s">
        <v>1064</v>
      </c>
      <c r="H167" s="23">
        <f>'1 lentelė'!$P166</f>
        <v>2271.7600000000002</v>
      </c>
      <c r="I167" s="23">
        <f>'1 lentelė'!$Q166</f>
        <v>1931.38</v>
      </c>
      <c r="J167" s="23">
        <f>'1 lentelė'!$R166</f>
        <v>170</v>
      </c>
      <c r="K167" s="23">
        <f>'1 lentelė'!$S166</f>
        <v>170.38000000000011</v>
      </c>
      <c r="L167" s="23">
        <v>2271.7600000000002</v>
      </c>
      <c r="M167" s="23">
        <v>1931.38</v>
      </c>
      <c r="N167" s="23">
        <v>170</v>
      </c>
      <c r="O167" s="23">
        <v>170.38</v>
      </c>
      <c r="P167" s="26">
        <f>Q167+R167+S167</f>
        <v>187.66</v>
      </c>
      <c r="Q167" s="23">
        <v>159.54</v>
      </c>
      <c r="R167" s="23">
        <v>14.04</v>
      </c>
      <c r="S167" s="23">
        <v>14.08</v>
      </c>
      <c r="T167" s="48"/>
      <c r="V167" s="38">
        <f t="shared" si="42"/>
        <v>0</v>
      </c>
      <c r="W167" s="38"/>
      <c r="X167" s="38"/>
      <c r="Y167" s="38"/>
    </row>
    <row r="168" spans="2:26" s="27" customFormat="1" ht="157.5" customHeight="1" x14ac:dyDescent="0.35">
      <c r="B168" s="12" t="str">
        <f>'1 lentelė'!$B167</f>
        <v>3.2.1.2.6</v>
      </c>
      <c r="C168" s="12" t="str">
        <f>'1 lentelė'!$C167</f>
        <v>R096615-470000-3206</v>
      </c>
      <c r="D168" s="12" t="str">
        <f>'1 lentelė'!$D167</f>
        <v>Priemonių, gerinančių ambulatorinių sveikatos priežiūros paslaugų prieinamumą tuberkulioze sergantiems asmenims, įgyvendinimas Zarasų rajono savivaldybėje</v>
      </c>
      <c r="E168" s="12" t="str">
        <f>'1 lentelė'!$E167</f>
        <v>Zarasų rajono savivaldybės viešoji įstaiga Pirminės sveikatos priežiūros centras</v>
      </c>
      <c r="F168" s="33" t="s">
        <v>66</v>
      </c>
      <c r="G168" s="33" t="s">
        <v>1064</v>
      </c>
      <c r="H168" s="26">
        <f>'1 lentelė'!$P167</f>
        <v>6589</v>
      </c>
      <c r="I168" s="26">
        <f>'1 lentelė'!$Q167</f>
        <v>5600.64</v>
      </c>
      <c r="J168" s="26">
        <f>'1 lentelė'!$R167</f>
        <v>494.18</v>
      </c>
      <c r="K168" s="26">
        <f>'1 lentelė'!$S167</f>
        <v>494.17999999999967</v>
      </c>
      <c r="L168" s="26">
        <v>6589</v>
      </c>
      <c r="M168" s="26">
        <v>5600.64</v>
      </c>
      <c r="N168" s="26">
        <v>494.18</v>
      </c>
      <c r="O168" s="26">
        <f>X168</f>
        <v>494.18</v>
      </c>
      <c r="P168" s="26">
        <v>378</v>
      </c>
      <c r="Q168" s="26">
        <v>321.3</v>
      </c>
      <c r="R168" s="26">
        <v>28.35</v>
      </c>
      <c r="S168" s="26">
        <f t="shared" ref="S168" si="43">P168-Q168-R168</f>
        <v>28.349999999999987</v>
      </c>
      <c r="T168" s="26"/>
      <c r="V168" s="40">
        <f t="shared" si="42"/>
        <v>0</v>
      </c>
      <c r="W168" s="40"/>
      <c r="X168" s="41">
        <v>494.18</v>
      </c>
      <c r="Y168" s="40" t="s">
        <v>870</v>
      </c>
    </row>
    <row r="169" spans="2:26" s="6" customFormat="1" ht="92.25" customHeight="1" x14ac:dyDescent="0.35">
      <c r="B169" s="42" t="str">
        <f>'1 lentelė'!$B168</f>
        <v>3.2.2</v>
      </c>
      <c r="C169" s="42"/>
      <c r="D169" s="42" t="str">
        <f>'1 lentelė'!$D168</f>
        <v>Uždavinys: Skatinti sveiką gyvenseną ir visuomenės sveikatos raštingumą</v>
      </c>
      <c r="E169" s="42"/>
      <c r="F169" s="42"/>
      <c r="G169" s="42"/>
      <c r="H169" s="42"/>
      <c r="I169" s="42"/>
      <c r="J169" s="42"/>
      <c r="K169" s="42"/>
      <c r="L169" s="42"/>
      <c r="M169" s="42"/>
      <c r="N169" s="42"/>
      <c r="O169" s="42"/>
      <c r="P169" s="42"/>
      <c r="Q169" s="42"/>
      <c r="R169" s="42"/>
      <c r="S169" s="42"/>
      <c r="T169" s="20"/>
    </row>
    <row r="170" spans="2:26" s="6" customFormat="1" ht="82.5" customHeight="1" x14ac:dyDescent="0.35">
      <c r="B170" s="44" t="str">
        <f>'1 lentelė'!$B169</f>
        <v>3.2.2.1</v>
      </c>
      <c r="C170" s="225" t="s">
        <v>558</v>
      </c>
      <c r="D170" s="76" t="str">
        <f>'1 lentelė'!$D169</f>
        <v xml:space="preserve">Priemonė: Sveikos gyvensenos skatinimas regioniniu lygiu </v>
      </c>
      <c r="E170" s="44"/>
      <c r="F170" s="44"/>
      <c r="G170" s="44"/>
      <c r="H170" s="255">
        <f>SUM(H171:H177)</f>
        <v>988798.29000000015</v>
      </c>
      <c r="I170" s="255">
        <f t="shared" ref="I170:S170" si="44">SUM(I171:I177)</f>
        <v>840477.93</v>
      </c>
      <c r="J170" s="255">
        <f t="shared" si="44"/>
        <v>74143.92</v>
      </c>
      <c r="K170" s="255">
        <f t="shared" si="44"/>
        <v>74176.440000000031</v>
      </c>
      <c r="L170" s="255">
        <f t="shared" si="44"/>
        <v>994986.6100000001</v>
      </c>
      <c r="M170" s="255">
        <f t="shared" si="44"/>
        <v>845738</v>
      </c>
      <c r="N170" s="255">
        <f t="shared" si="44"/>
        <v>74608.040000000008</v>
      </c>
      <c r="O170" s="255">
        <f t="shared" si="44"/>
        <v>74640.570000000007</v>
      </c>
      <c r="P170" s="255">
        <f t="shared" si="44"/>
        <v>693964.87000000023</v>
      </c>
      <c r="Q170" s="255">
        <f t="shared" si="44"/>
        <v>592786.88</v>
      </c>
      <c r="R170" s="255">
        <f t="shared" si="44"/>
        <v>52291.47</v>
      </c>
      <c r="S170" s="255">
        <f t="shared" si="44"/>
        <v>48886.520000000004</v>
      </c>
      <c r="T170" s="29"/>
    </row>
    <row r="171" spans="2:26" s="27" customFormat="1" ht="74.25" customHeight="1" x14ac:dyDescent="0.35">
      <c r="B171" s="12" t="str">
        <f>'1 lentelė'!$B170</f>
        <v>3.2.2.1.1.</v>
      </c>
      <c r="C171" s="12" t="str">
        <f>'1 lentelė'!$C170</f>
        <v>R096630-470000-3207</v>
      </c>
      <c r="D171" s="12" t="str">
        <f>'1 lentelė'!$D170</f>
        <v>Sveikos gyvensenos skatinimas Anykščių rajono savivaldybėje</v>
      </c>
      <c r="E171" s="12" t="str">
        <f>'1 lentelė'!$E170</f>
        <v>Anykščių rajono savivaldybės visuomenės sveikatos biuras</v>
      </c>
      <c r="F171" s="33" t="s">
        <v>66</v>
      </c>
      <c r="G171" s="33" t="s">
        <v>1064</v>
      </c>
      <c r="H171" s="26">
        <f>'1 lentelė'!$P170</f>
        <v>228408.24</v>
      </c>
      <c r="I171" s="26">
        <f>'1 lentelė'!$Q170</f>
        <v>194147</v>
      </c>
      <c r="J171" s="26">
        <f>'1 lentelė'!$R170</f>
        <v>17120.240000000002</v>
      </c>
      <c r="K171" s="26">
        <f>'1 lentelė'!$S170</f>
        <v>17140.999999999989</v>
      </c>
      <c r="L171" s="26">
        <v>228408.24</v>
      </c>
      <c r="M171" s="26">
        <v>194147</v>
      </c>
      <c r="N171" s="26">
        <v>17120.240000000002</v>
      </c>
      <c r="O171" s="26">
        <v>17141</v>
      </c>
      <c r="P171" s="26">
        <f t="shared" ref="P171:P177" si="45">Q171+R171+S171</f>
        <v>196810.42</v>
      </c>
      <c r="Q171" s="26">
        <v>167771.59</v>
      </c>
      <c r="R171" s="26">
        <v>14794.42</v>
      </c>
      <c r="S171" s="26">
        <v>14244.41</v>
      </c>
      <c r="T171" s="26"/>
      <c r="V171" s="40">
        <f>L171-M171-N171-O171</f>
        <v>0</v>
      </c>
    </row>
    <row r="172" spans="2:26" s="27" customFormat="1" ht="111" customHeight="1" x14ac:dyDescent="0.35">
      <c r="B172" s="12" t="str">
        <f>'1 lentelė'!$B171</f>
        <v>3.2.2.1.2.</v>
      </c>
      <c r="C172" s="12" t="str">
        <f>'1 lentelė'!$C171</f>
        <v>R096630-470000-3208</v>
      </c>
      <c r="D172" s="12" t="str">
        <f>'1 lentelė'!$D171</f>
        <v>Sveikos gyvensenos skatinimas Molėtų rajono savivaldybėje</v>
      </c>
      <c r="E172" s="12" t="str">
        <f>'1 lentelė'!$E171</f>
        <v>Molėtų rajono savivaldybės adminsitracija, partneris-Utenos rajono savivaldybės visuomenės sveikatos biuras</v>
      </c>
      <c r="F172" s="33" t="s">
        <v>66</v>
      </c>
      <c r="G172" s="33" t="s">
        <v>1064</v>
      </c>
      <c r="H172" s="26">
        <f>'1 lentelė'!$P171</f>
        <v>207636</v>
      </c>
      <c r="I172" s="26">
        <f>'1 lentelė'!$Q171</f>
        <v>176490</v>
      </c>
      <c r="J172" s="26">
        <f>'1 lentelė'!$R171</f>
        <v>15573</v>
      </c>
      <c r="K172" s="26">
        <f>'1 lentelė'!$S171</f>
        <v>15573</v>
      </c>
      <c r="L172" s="26">
        <v>207636</v>
      </c>
      <c r="M172" s="26">
        <v>176490</v>
      </c>
      <c r="N172" s="26">
        <v>15573</v>
      </c>
      <c r="O172" s="26">
        <v>15573</v>
      </c>
      <c r="P172" s="26">
        <f t="shared" si="45"/>
        <v>80774.890000000014</v>
      </c>
      <c r="Q172" s="26">
        <v>69273.820000000007</v>
      </c>
      <c r="R172" s="26">
        <v>6112.44</v>
      </c>
      <c r="S172" s="26">
        <v>5388.63</v>
      </c>
      <c r="T172" s="65"/>
      <c r="V172" s="40">
        <f t="shared" ref="V172:V177" si="46">L172-M172-N172-O172</f>
        <v>0</v>
      </c>
    </row>
    <row r="173" spans="2:26" s="27" customFormat="1" ht="63" customHeight="1" x14ac:dyDescent="0.35">
      <c r="B173" s="12" t="str">
        <f>'1 lentelė'!$B172</f>
        <v>3.2.2.1.3.</v>
      </c>
      <c r="C173" s="12" t="str">
        <f>'1 lentelė'!$C172</f>
        <v>R096630-470000-3209</v>
      </c>
      <c r="D173" s="12" t="str">
        <f>'1 lentelė'!$D172</f>
        <v>Sveikos gyvensenos skatinimas Utenos rajone</v>
      </c>
      <c r="E173" s="12" t="str">
        <f>'1 lentelė'!$E172</f>
        <v>Utenos rajono savivaldybės visuomenės sveikatos biuras</v>
      </c>
      <c r="F173" s="33" t="s">
        <v>66</v>
      </c>
      <c r="G173" s="33" t="s">
        <v>1064</v>
      </c>
      <c r="H173" s="26">
        <f>'1 lentelė'!$P172</f>
        <v>291706.14</v>
      </c>
      <c r="I173" s="26">
        <f>'1 lentelė'!$Q172</f>
        <v>247950.21</v>
      </c>
      <c r="J173" s="26">
        <f>'1 lentelė'!$R172</f>
        <v>21872.09</v>
      </c>
      <c r="K173" s="26">
        <f>'1 lentelė'!$S172</f>
        <v>21883.840000000022</v>
      </c>
      <c r="L173" s="26">
        <v>291706.14</v>
      </c>
      <c r="M173" s="26">
        <v>247950.21</v>
      </c>
      <c r="N173" s="26">
        <v>21872.09</v>
      </c>
      <c r="O173" s="26">
        <v>21883.84</v>
      </c>
      <c r="P173" s="26">
        <f t="shared" si="45"/>
        <v>215781.63999999998</v>
      </c>
      <c r="Q173" s="26">
        <v>183679.08</v>
      </c>
      <c r="R173" s="26">
        <v>16202.63</v>
      </c>
      <c r="S173" s="26">
        <v>15899.93</v>
      </c>
      <c r="T173" s="26"/>
      <c r="V173" s="40">
        <f t="shared" si="46"/>
        <v>0</v>
      </c>
    </row>
    <row r="174" spans="2:26" s="27" customFormat="1" ht="126" customHeight="1" x14ac:dyDescent="0.35">
      <c r="B174" s="12" t="str">
        <f>'1 lentelė'!$B173</f>
        <v>3.2.2.1.4.</v>
      </c>
      <c r="C174" s="12" t="str">
        <f>'1 lentelė'!$C173</f>
        <v>R096630-470000-3210</v>
      </c>
      <c r="D174" s="12" t="str">
        <f>'1 lentelė'!$D173</f>
        <v>Sveikos gyvensenos skatinimas Zarasų rajono savivaldybėje</v>
      </c>
      <c r="E174" s="12" t="str">
        <f>'1 lentelė'!$E173</f>
        <v>Ignalinos rajono savivaldybės visuomenės sveikatos biuras, partneris-Zarasų rajono savivaldybės administracija</v>
      </c>
      <c r="F174" s="33" t="s">
        <v>66</v>
      </c>
      <c r="G174" s="33" t="s">
        <v>1064</v>
      </c>
      <c r="H174" s="26">
        <f>'1 lentelė'!$P173</f>
        <v>140294.17000000001</v>
      </c>
      <c r="I174" s="26">
        <f>'1 lentelė'!$Q173</f>
        <v>119250.04</v>
      </c>
      <c r="J174" s="26">
        <f>'1 lentelė'!$R173</f>
        <v>10522.06</v>
      </c>
      <c r="K174" s="26">
        <f>'1 lentelė'!$S173</f>
        <v>10522.07000000002</v>
      </c>
      <c r="L174" s="26">
        <v>140294.16999999998</v>
      </c>
      <c r="M174" s="26">
        <v>119250.04</v>
      </c>
      <c r="N174" s="26">
        <v>10522.06</v>
      </c>
      <c r="O174" s="26">
        <v>10522.07</v>
      </c>
      <c r="P174" s="26">
        <f t="shared" si="45"/>
        <v>98952.200000000012</v>
      </c>
      <c r="Q174" s="26">
        <v>85425.85</v>
      </c>
      <c r="R174" s="26">
        <v>7537.58</v>
      </c>
      <c r="S174" s="26">
        <v>5988.77</v>
      </c>
      <c r="T174" s="65"/>
      <c r="V174" s="40">
        <f t="shared" si="46"/>
        <v>0</v>
      </c>
    </row>
    <row r="175" spans="2:26" s="27" customFormat="1" ht="75" customHeight="1" x14ac:dyDescent="0.35">
      <c r="B175" s="12" t="str">
        <f>'1 lentelė'!$B174</f>
        <v>3.2.2.1.5.</v>
      </c>
      <c r="C175" s="12" t="str">
        <f>'1 lentelė'!$C174</f>
        <v>R096630-470000-32011</v>
      </c>
      <c r="D175" s="12" t="str">
        <f>'1 lentelė'!$D174</f>
        <v>Sveikos gyvensenos skatinimas Ignalinos rajone</v>
      </c>
      <c r="E175" s="12" t="str">
        <f>'1 lentelė'!$E174</f>
        <v>Ignalinos rajono savivaldybės visuomenės sveikatos biuras</v>
      </c>
      <c r="F175" s="33" t="s">
        <v>66</v>
      </c>
      <c r="G175" s="33" t="s">
        <v>861</v>
      </c>
      <c r="H175" s="26">
        <f>'1 lentelė'!$P174</f>
        <v>46794.12</v>
      </c>
      <c r="I175" s="26">
        <f>'1 lentelė'!$Q174</f>
        <v>39775</v>
      </c>
      <c r="J175" s="26">
        <f>'1 lentelė'!$R174</f>
        <v>3509.56</v>
      </c>
      <c r="K175" s="26">
        <f>'1 lentelė'!$S174</f>
        <v>3509.5600000000027</v>
      </c>
      <c r="L175" s="26">
        <v>46794.12</v>
      </c>
      <c r="M175" s="26">
        <v>39775</v>
      </c>
      <c r="N175" s="26">
        <v>3509.56</v>
      </c>
      <c r="O175" s="26">
        <v>3509.56</v>
      </c>
      <c r="P175" s="26">
        <f t="shared" si="45"/>
        <v>45524.149999999994</v>
      </c>
      <c r="Q175" s="26">
        <v>38695.53</v>
      </c>
      <c r="R175" s="26">
        <v>3414.31</v>
      </c>
      <c r="S175" s="26">
        <v>3414.31</v>
      </c>
      <c r="T175" s="26" t="s">
        <v>1444</v>
      </c>
      <c r="V175" s="40">
        <f t="shared" si="46"/>
        <v>0</v>
      </c>
    </row>
    <row r="176" spans="2:26" s="215" customFormat="1" ht="99.75" customHeight="1" x14ac:dyDescent="0.35">
      <c r="B176" s="12" t="str">
        <f>'1 lentelė'!$B175</f>
        <v>3.2.2.1.6.</v>
      </c>
      <c r="C176" s="12" t="str">
        <f>'1 lentelė'!$C175</f>
        <v>R096630-470000-3212</v>
      </c>
      <c r="D176" s="12" t="str">
        <f>'1 lentelė'!$D175</f>
        <v>Vaikų  sveikos  gyvensenos  skatinimas Visagino savivaldybėje</v>
      </c>
      <c r="E176" s="12" t="str">
        <f>'1 lentelė'!$E175</f>
        <v>Visagino savivaldybės administracija, partneris- Rokiškio visuomenės sveikatos biuras</v>
      </c>
      <c r="F176" s="33" t="s">
        <v>66</v>
      </c>
      <c r="G176" s="33" t="s">
        <v>861</v>
      </c>
      <c r="H176" s="26">
        <f>'1 lentelė'!$P175</f>
        <v>48223.44</v>
      </c>
      <c r="I176" s="26">
        <f>'1 lentelė'!$Q175</f>
        <v>40989.93</v>
      </c>
      <c r="J176" s="26">
        <f>'1 lentelė'!$R175</f>
        <v>3616.76</v>
      </c>
      <c r="K176" s="26">
        <f>'1 lentelė'!$S175</f>
        <v>3616.7500000000018</v>
      </c>
      <c r="L176" s="26">
        <v>54411.76</v>
      </c>
      <c r="M176" s="26">
        <v>46250</v>
      </c>
      <c r="N176" s="26">
        <v>4080.88</v>
      </c>
      <c r="O176" s="26">
        <v>4080.88</v>
      </c>
      <c r="P176" s="26">
        <f t="shared" si="45"/>
        <v>48223.44</v>
      </c>
      <c r="Q176" s="26">
        <v>40989.93</v>
      </c>
      <c r="R176" s="26">
        <v>3616.76</v>
      </c>
      <c r="S176" s="26">
        <v>3616.75</v>
      </c>
      <c r="T176" s="26" t="s">
        <v>1203</v>
      </c>
      <c r="V176" s="215">
        <f t="shared" si="46"/>
        <v>0</v>
      </c>
    </row>
    <row r="177" spans="2:22" s="6" customFormat="1" ht="77.25" customHeight="1" x14ac:dyDescent="0.35">
      <c r="B177" s="12" t="str">
        <f>'1 lentelė'!$B176</f>
        <v>3.2.2.1.7.</v>
      </c>
      <c r="C177" s="12" t="str">
        <f>'1 lentelė'!$C176</f>
        <v>R096630-470000-3236</v>
      </c>
      <c r="D177" s="12" t="str">
        <f>'1 lentelė'!$D176</f>
        <v>Sveikos gyvensenos skatinimas Ignalinos rajone. II etapas</v>
      </c>
      <c r="E177" s="12" t="str">
        <f>'1 lentelė'!$E176</f>
        <v>Ignalinos rajono savivaldybės visuomenės sveikatos biuras</v>
      </c>
      <c r="F177" s="33" t="s">
        <v>66</v>
      </c>
      <c r="G177" s="33" t="s">
        <v>1064</v>
      </c>
      <c r="H177" s="23">
        <f>'1 lentelė'!$P176</f>
        <v>25736.18</v>
      </c>
      <c r="I177" s="23">
        <f>'1 lentelė'!$Q176</f>
        <v>21875.75</v>
      </c>
      <c r="J177" s="23">
        <f>'1 lentelė'!$R176</f>
        <v>1930.21</v>
      </c>
      <c r="K177" s="23">
        <f>'1 lentelė'!$S176</f>
        <v>1930.2200000000003</v>
      </c>
      <c r="L177" s="23">
        <v>25736.18</v>
      </c>
      <c r="M177" s="23">
        <v>21875.75</v>
      </c>
      <c r="N177" s="23">
        <v>1930.21</v>
      </c>
      <c r="O177" s="23">
        <v>1930.2200000000003</v>
      </c>
      <c r="P177" s="26">
        <f t="shared" si="45"/>
        <v>7898.13</v>
      </c>
      <c r="Q177" s="23">
        <v>6951.08</v>
      </c>
      <c r="R177" s="23">
        <v>613.33000000000004</v>
      </c>
      <c r="S177" s="23">
        <v>333.72</v>
      </c>
      <c r="T177" s="48"/>
      <c r="V177" s="38">
        <f t="shared" si="46"/>
        <v>0</v>
      </c>
    </row>
    <row r="178" spans="2:22" s="6" customFormat="1" ht="118.5" customHeight="1" x14ac:dyDescent="0.35">
      <c r="B178" s="42" t="str">
        <f>'1 lentelė'!$B177</f>
        <v>3.2.3</v>
      </c>
      <c r="C178" s="42"/>
      <c r="D178" s="42" t="str">
        <f>'1 lentelė'!$D177</f>
        <v>Uždavinys: Plėtoti socialinių paslaugų infrastruktūrą ir socialinio būsto fondą bei didinti jų prieinamumą</v>
      </c>
      <c r="E178" s="42"/>
      <c r="F178" s="42"/>
      <c r="G178" s="42"/>
      <c r="H178" s="42"/>
      <c r="I178" s="42"/>
      <c r="J178" s="42"/>
      <c r="K178" s="42"/>
      <c r="L178" s="42"/>
      <c r="M178" s="42"/>
      <c r="N178" s="42"/>
      <c r="O178" s="42"/>
      <c r="P178" s="42"/>
      <c r="Q178" s="42"/>
      <c r="R178" s="42"/>
      <c r="S178" s="42"/>
      <c r="T178" s="20"/>
    </row>
    <row r="179" spans="2:22" s="6" customFormat="1" ht="69.75" customHeight="1" x14ac:dyDescent="0.35">
      <c r="B179" s="44" t="str">
        <f>'1 lentelė'!$B178</f>
        <v>3.2.3.1</v>
      </c>
      <c r="C179" s="225" t="s">
        <v>1157</v>
      </c>
      <c r="D179" s="76" t="str">
        <f>'1 lentelė'!$D178</f>
        <v>Priemonė: Socialinių paslaugų infrastruktūros plėtra</v>
      </c>
      <c r="E179" s="44"/>
      <c r="F179" s="44"/>
      <c r="G179" s="44"/>
      <c r="H179" s="255">
        <f>SUM(H180:H183)</f>
        <v>1419139.3199999998</v>
      </c>
      <c r="I179" s="255">
        <f t="shared" ref="I179:S179" si="47">SUM(I180:I183)</f>
        <v>810748</v>
      </c>
      <c r="J179" s="255">
        <f t="shared" si="47"/>
        <v>0</v>
      </c>
      <c r="K179" s="255">
        <f t="shared" si="47"/>
        <v>608391.31999999995</v>
      </c>
      <c r="L179" s="255">
        <f t="shared" si="47"/>
        <v>1447558.9200000002</v>
      </c>
      <c r="M179" s="255">
        <f t="shared" si="47"/>
        <v>834904.66</v>
      </c>
      <c r="N179" s="255">
        <f t="shared" si="47"/>
        <v>0</v>
      </c>
      <c r="O179" s="255">
        <f t="shared" si="47"/>
        <v>612654.26</v>
      </c>
      <c r="P179" s="255">
        <f t="shared" si="47"/>
        <v>1120828.94</v>
      </c>
      <c r="Q179" s="255">
        <f t="shared" si="47"/>
        <v>734355.04</v>
      </c>
      <c r="R179" s="255">
        <f t="shared" si="47"/>
        <v>0</v>
      </c>
      <c r="S179" s="255">
        <f t="shared" si="47"/>
        <v>386473.89999999997</v>
      </c>
      <c r="T179" s="29"/>
    </row>
    <row r="180" spans="2:22" s="6" customFormat="1" ht="56.25" customHeight="1" x14ac:dyDescent="0.35">
      <c r="B180" s="12" t="str">
        <f>'1 lentelė'!$B179</f>
        <v>3.2.3.1.1</v>
      </c>
      <c r="C180" s="12" t="str">
        <f>'1 lentelė'!$C179</f>
        <v>R094407-270000-3213</v>
      </c>
      <c r="D180" s="12" t="str">
        <f>'1 lentelė'!$D179</f>
        <v>Anykščių rajono Svėdasų senelių globos namų modernizavimas</v>
      </c>
      <c r="E180" s="12" t="str">
        <f>'1 lentelė'!$E179</f>
        <v>Anykščių rajono savivaldybės administracija</v>
      </c>
      <c r="F180" s="33" t="s">
        <v>66</v>
      </c>
      <c r="G180" s="33" t="s">
        <v>1064</v>
      </c>
      <c r="H180" s="26">
        <f>'1 lentelė'!$P179</f>
        <v>296888.19</v>
      </c>
      <c r="I180" s="23">
        <f>'1 lentelė'!$Q179</f>
        <v>84974.19</v>
      </c>
      <c r="J180" s="23">
        <f>'1 lentelė'!$R179</f>
        <v>0</v>
      </c>
      <c r="K180" s="23">
        <f>'1 lentelė'!$S179</f>
        <v>211914</v>
      </c>
      <c r="L180" s="23">
        <f>M180+O180</f>
        <v>296888.19</v>
      </c>
      <c r="M180" s="23">
        <v>84974.19</v>
      </c>
      <c r="N180" s="23">
        <v>0</v>
      </c>
      <c r="O180" s="23">
        <v>211914</v>
      </c>
      <c r="P180" s="23">
        <f>Q180+S180</f>
        <v>25492.26</v>
      </c>
      <c r="Q180" s="23">
        <v>25492.26</v>
      </c>
      <c r="R180" s="23">
        <v>0</v>
      </c>
      <c r="S180" s="23">
        <v>0</v>
      </c>
      <c r="T180" s="23"/>
      <c r="V180" s="38">
        <f>L180-M180-N180-O180</f>
        <v>0</v>
      </c>
    </row>
    <row r="181" spans="2:22" s="27" customFormat="1" ht="75" customHeight="1" x14ac:dyDescent="0.35">
      <c r="B181" s="12" t="str">
        <f>'1 lentelė'!$B180</f>
        <v>3.2.3.1.2</v>
      </c>
      <c r="C181" s="12" t="str">
        <f>'1 lentelė'!$C180</f>
        <v>R094407-270000-3214</v>
      </c>
      <c r="D181" s="12" t="str">
        <f>'1 lentelė'!$D180</f>
        <v>Utenos rajono savivaldybės Leliūnų socialinės globos namų modernizavimas</v>
      </c>
      <c r="E181" s="12" t="str">
        <f>'1 lentelė'!$E180</f>
        <v>Utenos rajono savivaldybės Leliūnų socialinės globos namai</v>
      </c>
      <c r="F181" s="33" t="s">
        <v>66</v>
      </c>
      <c r="G181" s="33" t="s">
        <v>861</v>
      </c>
      <c r="H181" s="26">
        <f>'1 lentelė'!$P180</f>
        <v>55347.3</v>
      </c>
      <c r="I181" s="26">
        <f>'1 lentelė'!$Q180</f>
        <v>47045.2</v>
      </c>
      <c r="J181" s="26">
        <f>'1 lentelė'!$R180</f>
        <v>0</v>
      </c>
      <c r="K181" s="26">
        <f>'1 lentelė'!$S180</f>
        <v>8302.1000000000058</v>
      </c>
      <c r="L181" s="26">
        <v>70618.14</v>
      </c>
      <c r="M181" s="26">
        <v>60025.41</v>
      </c>
      <c r="N181" s="26">
        <v>0</v>
      </c>
      <c r="O181" s="26">
        <v>10592.73</v>
      </c>
      <c r="P181" s="26">
        <v>55347.3</v>
      </c>
      <c r="Q181" s="26">
        <v>47045.2</v>
      </c>
      <c r="R181" s="26">
        <v>0</v>
      </c>
      <c r="S181" s="26">
        <f>P181-Q181</f>
        <v>8302.1000000000058</v>
      </c>
      <c r="T181" s="26" t="s">
        <v>1201</v>
      </c>
      <c r="V181" s="40">
        <f t="shared" ref="V181:V183" si="48">L181-M181-N181-O181</f>
        <v>0</v>
      </c>
    </row>
    <row r="182" spans="2:22" s="27" customFormat="1" ht="77.25" customHeight="1" x14ac:dyDescent="0.35">
      <c r="B182" s="12" t="str">
        <f>'1 lentelė'!$B181</f>
        <v>3.2.3.1.3</v>
      </c>
      <c r="C182" s="12" t="str">
        <f>'1 lentelė'!$C181</f>
        <v>R094407-270000-3215</v>
      </c>
      <c r="D182" s="12" t="str">
        <f>'1 lentelė'!$D181</f>
        <v>Zarasų rajono socialinių paslaugų centro nakvynės namų modernizavimas ir plėtra</v>
      </c>
      <c r="E182" s="12" t="str">
        <f>'1 lentelė'!$E181</f>
        <v>Zarasų rajono socialinių paslaugų centras</v>
      </c>
      <c r="F182" s="33" t="s">
        <v>66</v>
      </c>
      <c r="G182" s="33" t="s">
        <v>861</v>
      </c>
      <c r="H182" s="26">
        <f>'1 lentelė'!$P181</f>
        <v>37739.24</v>
      </c>
      <c r="I182" s="26">
        <f>'1 lentelė'!$Q181</f>
        <v>32078.35</v>
      </c>
      <c r="J182" s="26">
        <f>'1 lentelė'!$R181</f>
        <v>0</v>
      </c>
      <c r="K182" s="26">
        <f>'1 lentelė'!$S181</f>
        <v>5660.8899999999994</v>
      </c>
      <c r="L182" s="26">
        <v>50888</v>
      </c>
      <c r="M182" s="26">
        <v>43254.8</v>
      </c>
      <c r="N182" s="26">
        <v>0</v>
      </c>
      <c r="O182" s="26">
        <v>7633.2</v>
      </c>
      <c r="P182" s="26">
        <f>Q182+R182+S182</f>
        <v>37739.24</v>
      </c>
      <c r="Q182" s="26">
        <v>32078.35</v>
      </c>
      <c r="R182" s="26">
        <v>0</v>
      </c>
      <c r="S182" s="26">
        <v>5660.89</v>
      </c>
      <c r="T182" s="26" t="s">
        <v>1204</v>
      </c>
      <c r="V182" s="40">
        <f t="shared" si="48"/>
        <v>0</v>
      </c>
    </row>
    <row r="183" spans="2:22" s="27" customFormat="1" ht="140.25" customHeight="1" x14ac:dyDescent="0.35">
      <c r="B183" s="12" t="str">
        <f>'1 lentelė'!$B182</f>
        <v>3.2.3.1.4</v>
      </c>
      <c r="C183" s="12" t="str">
        <f>'1 lentelė'!$C182</f>
        <v>R094407-270000-3216</v>
      </c>
      <c r="D183" s="12" t="str">
        <f>'1 lentelė'!$D182</f>
        <v>Apleisto (nenaudojamo) buvusio visuomeninio pastato konversija ir pritaikymas savarankiško gyvenimo namų Visagine įkūrimas</v>
      </c>
      <c r="E183" s="12" t="str">
        <f>'1 lentelė'!$E182</f>
        <v>Visagino savivaldybės administracija</v>
      </c>
      <c r="F183" s="29" t="s">
        <v>65</v>
      </c>
      <c r="G183" s="33" t="s">
        <v>1064</v>
      </c>
      <c r="H183" s="26">
        <f>'1 lentelė'!$P182</f>
        <v>1029164.59</v>
      </c>
      <c r="I183" s="26">
        <f>'1 lentelė'!$Q182</f>
        <v>646650.26</v>
      </c>
      <c r="J183" s="26">
        <f>'1 lentelė'!$R182</f>
        <v>0</v>
      </c>
      <c r="K183" s="26">
        <f>'1 lentelė'!$S182</f>
        <v>382514.32999999996</v>
      </c>
      <c r="L183" s="26">
        <v>1029164.5900000001</v>
      </c>
      <c r="M183" s="26">
        <v>646650.26</v>
      </c>
      <c r="N183" s="26">
        <v>0</v>
      </c>
      <c r="O183" s="26">
        <v>382514.33</v>
      </c>
      <c r="P183" s="26">
        <f>Q183+R183+S183</f>
        <v>1002250.1399999999</v>
      </c>
      <c r="Q183" s="26">
        <v>629739.23</v>
      </c>
      <c r="R183" s="26">
        <v>0</v>
      </c>
      <c r="S183" s="26">
        <v>372510.91</v>
      </c>
      <c r="T183" s="26"/>
      <c r="V183" s="40">
        <f t="shared" si="48"/>
        <v>0</v>
      </c>
    </row>
    <row r="184" spans="2:22" s="6" customFormat="1" ht="54.75" customHeight="1" x14ac:dyDescent="0.35">
      <c r="B184" s="44" t="str">
        <f>'1 lentelė'!$B183</f>
        <v>3.2.3.2</v>
      </c>
      <c r="C184" s="225" t="s">
        <v>607</v>
      </c>
      <c r="D184" s="76" t="str">
        <f>'1 lentelė'!$D183</f>
        <v>Priemonė: Socialinio būsto fondo plėtra</v>
      </c>
      <c r="E184" s="44"/>
      <c r="F184" s="44"/>
      <c r="G184" s="44"/>
      <c r="H184" s="255">
        <f>SUM(H185:H190)</f>
        <v>2565013.8299999996</v>
      </c>
      <c r="I184" s="255">
        <f t="shared" ref="I184:S184" si="49">SUM(I185:I190)</f>
        <v>2180206.1800000002</v>
      </c>
      <c r="J184" s="255">
        <f t="shared" si="49"/>
        <v>0</v>
      </c>
      <c r="K184" s="255">
        <f t="shared" si="49"/>
        <v>384807.64999999997</v>
      </c>
      <c r="L184" s="255">
        <f t="shared" si="49"/>
        <v>2581906.2000000002</v>
      </c>
      <c r="M184" s="255">
        <f t="shared" si="49"/>
        <v>2194566.25</v>
      </c>
      <c r="N184" s="255">
        <f t="shared" si="49"/>
        <v>0</v>
      </c>
      <c r="O184" s="255">
        <f t="shared" si="49"/>
        <v>387339.95</v>
      </c>
      <c r="P184" s="255">
        <f t="shared" si="49"/>
        <v>2270439.27</v>
      </c>
      <c r="Q184" s="255">
        <f t="shared" si="49"/>
        <v>1940361.1099999999</v>
      </c>
      <c r="R184" s="255">
        <f t="shared" si="49"/>
        <v>0</v>
      </c>
      <c r="S184" s="255">
        <f t="shared" si="49"/>
        <v>330078.16000000003</v>
      </c>
      <c r="T184" s="29"/>
    </row>
    <row r="185" spans="2:22" s="27" customFormat="1" ht="52.5" customHeight="1" x14ac:dyDescent="0.35">
      <c r="B185" s="12" t="str">
        <f>'1 lentelė'!$B184</f>
        <v>3.2.3.2.1</v>
      </c>
      <c r="C185" s="12" t="str">
        <f>'1 lentelė'!$C184</f>
        <v>R094408-252600-3217</v>
      </c>
      <c r="D185" s="12" t="str">
        <f>'1 lentelė'!$D184</f>
        <v>Socialinio būsto fondo plėtra Ignalinos rajono savivaldybėje</v>
      </c>
      <c r="E185" s="12" t="str">
        <f>'1 lentelė'!$E184</f>
        <v>Ignalinos rajono savivaldybės administracija</v>
      </c>
      <c r="F185" s="29" t="s">
        <v>65</v>
      </c>
      <c r="G185" s="33" t="s">
        <v>1064</v>
      </c>
      <c r="H185" s="26">
        <f>'1 lentelė'!$P184</f>
        <v>431079.82</v>
      </c>
      <c r="I185" s="26">
        <f>'1 lentelė'!$Q184</f>
        <v>366417.84</v>
      </c>
      <c r="J185" s="26">
        <f>'1 lentelė'!$R184</f>
        <v>0</v>
      </c>
      <c r="K185" s="26">
        <f>'1 lentelė'!$S184</f>
        <v>64661.979999999981</v>
      </c>
      <c r="L185" s="26">
        <v>431079.82</v>
      </c>
      <c r="M185" s="26">
        <v>366417.84</v>
      </c>
      <c r="N185" s="26">
        <v>0</v>
      </c>
      <c r="O185" s="26">
        <v>64661.98</v>
      </c>
      <c r="P185" s="26">
        <f>Q185+S185</f>
        <v>378044.73</v>
      </c>
      <c r="Q185" s="26">
        <v>327147.76</v>
      </c>
      <c r="R185" s="26">
        <v>0</v>
      </c>
      <c r="S185" s="26">
        <v>50896.97</v>
      </c>
      <c r="T185" s="26"/>
      <c r="V185" s="40">
        <f>L185-M185-N185-O185</f>
        <v>0</v>
      </c>
    </row>
    <row r="186" spans="2:22" s="27" customFormat="1" ht="99" customHeight="1" x14ac:dyDescent="0.35">
      <c r="B186" s="12" t="str">
        <f>'1 lentelė'!$B185</f>
        <v>3.2.3.2.2</v>
      </c>
      <c r="C186" s="12" t="str">
        <f>'1 lentelė'!$C185</f>
        <v>R094408-250000-3218</v>
      </c>
      <c r="D186" s="12" t="str">
        <f>'1 lentelė'!$D185</f>
        <v>Bendrabučio tipo pastato, esančio Visagine,  Kosmoso 28, patalpų pritaikymas socialinio būsto įrengimui</v>
      </c>
      <c r="E186" s="12" t="str">
        <f>'1 lentelė'!$E185</f>
        <v>Visagino savivaldybės administracija</v>
      </c>
      <c r="F186" s="29" t="s">
        <v>65</v>
      </c>
      <c r="G186" s="33" t="s">
        <v>861</v>
      </c>
      <c r="H186" s="26">
        <f>'1 lentelė'!$P185</f>
        <v>368240.29</v>
      </c>
      <c r="I186" s="26">
        <f>'1 lentelė'!$Q185</f>
        <v>313004.24</v>
      </c>
      <c r="J186" s="26">
        <f>'1 lentelė'!$R185</f>
        <v>0</v>
      </c>
      <c r="K186" s="26">
        <f>'1 lentelė'!$S185</f>
        <v>55236.049999999988</v>
      </c>
      <c r="L186" s="26">
        <v>429341.5</v>
      </c>
      <c r="M186" s="26">
        <v>364940.27</v>
      </c>
      <c r="N186" s="26">
        <v>0</v>
      </c>
      <c r="O186" s="26">
        <v>64401.23</v>
      </c>
      <c r="P186" s="26">
        <v>368240.29</v>
      </c>
      <c r="Q186" s="26">
        <v>313004.24</v>
      </c>
      <c r="R186" s="26">
        <v>0</v>
      </c>
      <c r="S186" s="26">
        <f t="shared" ref="S186:S190" si="50">P186-Q186</f>
        <v>55236.049999999988</v>
      </c>
      <c r="T186" s="26" t="s">
        <v>1398</v>
      </c>
      <c r="V186" s="40">
        <f t="shared" ref="V186:V190" si="51">L186-M186-N186-O186</f>
        <v>0</v>
      </c>
    </row>
    <row r="187" spans="2:22" s="27" customFormat="1" ht="53.25" customHeight="1" x14ac:dyDescent="0.35">
      <c r="B187" s="12" t="str">
        <f>'1 lentelė'!$B186</f>
        <v>3.2.3.2.3</v>
      </c>
      <c r="C187" s="12" t="str">
        <f>'1 lentelė'!$C186</f>
        <v>R094408-250000-3219</v>
      </c>
      <c r="D187" s="12" t="str">
        <f>'1 lentelė'!$D186</f>
        <v>Socialinio būsto fondo plėtra Anykščių rajono savivaldybėje</v>
      </c>
      <c r="E187" s="12" t="str">
        <f>'1 lentelė'!$E186</f>
        <v>Anykščių rajono savivaldybės administracija</v>
      </c>
      <c r="F187" s="33" t="s">
        <v>66</v>
      </c>
      <c r="G187" s="33" t="s">
        <v>1064</v>
      </c>
      <c r="H187" s="26">
        <f>'1 lentelė'!$P186</f>
        <v>301122.82</v>
      </c>
      <c r="I187" s="26">
        <f>'1 lentelė'!$Q186</f>
        <v>255954.39</v>
      </c>
      <c r="J187" s="26">
        <f>'1 lentelė'!$R186</f>
        <v>0</v>
      </c>
      <c r="K187" s="26">
        <f>'1 lentelė'!$S186</f>
        <v>45168.429999999993</v>
      </c>
      <c r="L187" s="26">
        <v>301122.82</v>
      </c>
      <c r="M187" s="26">
        <v>255954.39</v>
      </c>
      <c r="N187" s="26">
        <v>0</v>
      </c>
      <c r="O187" s="26">
        <v>45168.43</v>
      </c>
      <c r="P187" s="26">
        <v>196346.45</v>
      </c>
      <c r="Q187" s="26">
        <v>171618.35</v>
      </c>
      <c r="R187" s="26">
        <v>0</v>
      </c>
      <c r="S187" s="26">
        <f t="shared" si="50"/>
        <v>24728.100000000006</v>
      </c>
      <c r="T187" s="26"/>
      <c r="V187" s="40">
        <f t="shared" si="51"/>
        <v>0</v>
      </c>
    </row>
    <row r="188" spans="2:22" s="27" customFormat="1" ht="52.5" customHeight="1" x14ac:dyDescent="0.35">
      <c r="B188" s="12" t="str">
        <f>'1 lentelė'!$B187</f>
        <v>3.2.3.2.4</v>
      </c>
      <c r="C188" s="12" t="str">
        <f>'1 lentelė'!$C187</f>
        <v>R094408-262500-3220</v>
      </c>
      <c r="D188" s="12" t="str">
        <f>'1 lentelė'!$D187</f>
        <v>Socialinio būsto fondo plėtra Molėtų rajono savivaldybėje</v>
      </c>
      <c r="E188" s="12" t="str">
        <f>'1 lentelė'!$E187</f>
        <v>Molėtų rajono savivaldybės administracija</v>
      </c>
      <c r="F188" s="33" t="s">
        <v>66</v>
      </c>
      <c r="G188" s="33" t="s">
        <v>1064</v>
      </c>
      <c r="H188" s="26">
        <f>'1 lentelė'!$P187</f>
        <v>606083.22</v>
      </c>
      <c r="I188" s="26">
        <f>'1 lentelė'!$Q187</f>
        <v>515116</v>
      </c>
      <c r="J188" s="26">
        <f>'1 lentelė'!$R187</f>
        <v>0</v>
      </c>
      <c r="K188" s="26">
        <f>'1 lentelė'!$S187</f>
        <v>90967.22</v>
      </c>
      <c r="L188" s="26">
        <v>577222.22</v>
      </c>
      <c r="M188" s="26">
        <v>490585</v>
      </c>
      <c r="N188" s="26">
        <v>0</v>
      </c>
      <c r="O188" s="26">
        <v>86637.22</v>
      </c>
      <c r="P188" s="26">
        <f>Q188+S188</f>
        <v>490182.89</v>
      </c>
      <c r="Q188" s="26">
        <v>416609.7</v>
      </c>
      <c r="R188" s="26">
        <v>0</v>
      </c>
      <c r="S188" s="26">
        <v>73573.19</v>
      </c>
      <c r="T188" s="26"/>
      <c r="V188" s="40">
        <f t="shared" si="51"/>
        <v>0</v>
      </c>
    </row>
    <row r="189" spans="2:22" s="27" customFormat="1" ht="51" customHeight="1" x14ac:dyDescent="0.35">
      <c r="B189" s="12" t="str">
        <f>'1 lentelė'!$B188</f>
        <v>3.2.3.2.5</v>
      </c>
      <c r="C189" s="12" t="str">
        <f>'1 lentelė'!$C188</f>
        <v>R094408-260000-3221</v>
      </c>
      <c r="D189" s="12" t="str">
        <f>'1 lentelė'!$D188</f>
        <v>Socialinio būsto fondo plėtra Zarasų rajono savivaldybėje</v>
      </c>
      <c r="E189" s="12" t="str">
        <f>'1 lentelė'!$E188</f>
        <v>Zarasų rajono savivaldybės administracija</v>
      </c>
      <c r="F189" s="33" t="s">
        <v>66</v>
      </c>
      <c r="G189" s="33" t="s">
        <v>1064</v>
      </c>
      <c r="H189" s="26">
        <f>'1 lentelė'!$P188</f>
        <v>362086.83999999997</v>
      </c>
      <c r="I189" s="26">
        <f>'1 lentelė'!$Q188</f>
        <v>307773</v>
      </c>
      <c r="J189" s="26">
        <f>'1 lentelė'!$R188</f>
        <v>0</v>
      </c>
      <c r="K189" s="26">
        <f>'1 lentelė'!$S188</f>
        <v>54313.84</v>
      </c>
      <c r="L189" s="26">
        <v>344844.83999999997</v>
      </c>
      <c r="M189" s="26">
        <v>293118</v>
      </c>
      <c r="N189" s="26">
        <v>0</v>
      </c>
      <c r="O189" s="26">
        <v>51726.84</v>
      </c>
      <c r="P189" s="26">
        <v>341224.07</v>
      </c>
      <c r="Q189" s="26">
        <v>290040.34999999998</v>
      </c>
      <c r="R189" s="26">
        <v>0</v>
      </c>
      <c r="S189" s="26">
        <f t="shared" si="50"/>
        <v>51183.72000000003</v>
      </c>
      <c r="T189" s="26"/>
      <c r="V189" s="40">
        <f t="shared" si="51"/>
        <v>0</v>
      </c>
    </row>
    <row r="190" spans="2:22" s="27" customFormat="1" ht="54.75" customHeight="1" x14ac:dyDescent="0.35">
      <c r="B190" s="12" t="str">
        <f>'1 lentelė'!$B189</f>
        <v>3.2.3.2.6</v>
      </c>
      <c r="C190" s="12" t="str">
        <f>'1 lentelė'!$C189</f>
        <v>R094408-260000-3222</v>
      </c>
      <c r="D190" s="12" t="str">
        <f>'1 lentelė'!$D189</f>
        <v>Socialinio būsto fondo plėtra Utenos rajono savivaldybėje</v>
      </c>
      <c r="E190" s="12" t="str">
        <f>'1 lentelė'!$E189</f>
        <v>Utenos rajono savivaldybės administracija</v>
      </c>
      <c r="F190" s="33" t="s">
        <v>66</v>
      </c>
      <c r="G190" s="33" t="s">
        <v>861</v>
      </c>
      <c r="H190" s="26">
        <f>'1 lentelė'!$P189</f>
        <v>496400.84</v>
      </c>
      <c r="I190" s="26">
        <f>'1 lentelė'!$Q189</f>
        <v>421940.71</v>
      </c>
      <c r="J190" s="26">
        <f>'1 lentelė'!$R189</f>
        <v>0</v>
      </c>
      <c r="K190" s="26">
        <f>'1 lentelė'!$S189</f>
        <v>74460.13</v>
      </c>
      <c r="L190" s="26">
        <v>498295</v>
      </c>
      <c r="M190" s="26">
        <v>423550.75</v>
      </c>
      <c r="N190" s="26">
        <v>0</v>
      </c>
      <c r="O190" s="26">
        <v>74744.25</v>
      </c>
      <c r="P190" s="26">
        <v>496400.84</v>
      </c>
      <c r="Q190" s="26">
        <v>421940.71</v>
      </c>
      <c r="R190" s="26">
        <v>0</v>
      </c>
      <c r="S190" s="26">
        <f t="shared" si="50"/>
        <v>74460.13</v>
      </c>
      <c r="T190" s="26" t="s">
        <v>1399</v>
      </c>
      <c r="V190" s="40">
        <f t="shared" si="51"/>
        <v>0</v>
      </c>
    </row>
    <row r="191" spans="2:22" s="6" customFormat="1" ht="66.75" customHeight="1" x14ac:dyDescent="0.35">
      <c r="B191" s="42" t="str">
        <f>'1 lentelė'!$B190</f>
        <v>3.2.4</v>
      </c>
      <c r="C191" s="42"/>
      <c r="D191" s="42" t="str">
        <f>'1 lentelė'!$D190</f>
        <v>Uždavinys: Plėtoti kultūros paslaugas ir infrastruktūrą</v>
      </c>
      <c r="E191" s="42"/>
      <c r="F191" s="42"/>
      <c r="G191" s="42"/>
      <c r="H191" s="42"/>
      <c r="I191" s="42"/>
      <c r="J191" s="42"/>
      <c r="K191" s="42"/>
      <c r="L191" s="42"/>
      <c r="M191" s="42"/>
      <c r="N191" s="42"/>
      <c r="O191" s="42"/>
      <c r="P191" s="42"/>
      <c r="Q191" s="42"/>
      <c r="R191" s="42"/>
      <c r="S191" s="42"/>
      <c r="T191" s="20"/>
    </row>
    <row r="192" spans="2:22" s="6" customFormat="1" ht="69" customHeight="1" x14ac:dyDescent="0.35">
      <c r="B192" s="44" t="str">
        <f>'1 lentelė'!$B191</f>
        <v>3.2.4.1</v>
      </c>
      <c r="C192" s="225" t="s">
        <v>1158</v>
      </c>
      <c r="D192" s="76" t="str">
        <f>'1 lentelė'!$D191</f>
        <v>Priemonė: Modernizuoti savivaldybių kultūros infrastuktūrą</v>
      </c>
      <c r="E192" s="44"/>
      <c r="F192" s="44"/>
      <c r="G192" s="44"/>
      <c r="H192" s="255">
        <f>SUM(H193:H198)</f>
        <v>5743640.04</v>
      </c>
      <c r="I192" s="255">
        <f t="shared" ref="I192:S192" si="52">SUM(I193:I198)</f>
        <v>4760141.0600000005</v>
      </c>
      <c r="J192" s="255">
        <f t="shared" si="52"/>
        <v>600000</v>
      </c>
      <c r="K192" s="255">
        <f t="shared" si="52"/>
        <v>383498.98000000016</v>
      </c>
      <c r="L192" s="255">
        <f t="shared" si="52"/>
        <v>5751536.3399999999</v>
      </c>
      <c r="M192" s="255">
        <f t="shared" si="52"/>
        <v>4766852.91</v>
      </c>
      <c r="N192" s="255">
        <f t="shared" si="52"/>
        <v>600000</v>
      </c>
      <c r="O192" s="255">
        <f t="shared" si="52"/>
        <v>384683.42999999993</v>
      </c>
      <c r="P192" s="255">
        <f t="shared" si="52"/>
        <v>5259947.2300000004</v>
      </c>
      <c r="Q192" s="255">
        <f t="shared" si="52"/>
        <v>4396322.88</v>
      </c>
      <c r="R192" s="255">
        <f t="shared" si="52"/>
        <v>0</v>
      </c>
      <c r="S192" s="255">
        <f t="shared" si="52"/>
        <v>863624.35</v>
      </c>
      <c r="T192" s="255"/>
    </row>
    <row r="193" spans="2:25" s="27" customFormat="1" ht="109.5" customHeight="1" x14ac:dyDescent="0.35">
      <c r="B193" s="12" t="str">
        <f>'1 lentelė'!$B192</f>
        <v>3.2.4.1.1</v>
      </c>
      <c r="C193" s="12" t="str">
        <f>'1 lentelė'!$C192</f>
        <v>R093305-330000-3223</v>
      </c>
      <c r="D193" s="12" t="str">
        <f>'1 lentelė'!$D192</f>
        <v xml:space="preserve">Ignalinos rajono savivaldybės viešosios bibliotekos infrastruktūros pritaikymas vietos bendruomenės poreikiams </v>
      </c>
      <c r="E193" s="12" t="str">
        <f>'1 lentelė'!$E192</f>
        <v>Ignalinos rajono savivaldybės administracija</v>
      </c>
      <c r="F193" s="29" t="s">
        <v>65</v>
      </c>
      <c r="G193" s="33" t="s">
        <v>861</v>
      </c>
      <c r="H193" s="26">
        <f>'1 lentelė'!$P192</f>
        <v>70588</v>
      </c>
      <c r="I193" s="26">
        <f>'1 lentelė'!$Q192</f>
        <v>59999.8</v>
      </c>
      <c r="J193" s="26">
        <f>'1 lentelė'!$R192</f>
        <v>0</v>
      </c>
      <c r="K193" s="26">
        <f>'1 lentelė'!$S192</f>
        <v>10588.199999999997</v>
      </c>
      <c r="L193" s="26">
        <v>70588</v>
      </c>
      <c r="M193" s="26">
        <v>59999.8</v>
      </c>
      <c r="N193" s="26">
        <v>0</v>
      </c>
      <c r="O193" s="26">
        <v>10588.2</v>
      </c>
      <c r="P193" s="26">
        <v>70588</v>
      </c>
      <c r="Q193" s="26">
        <v>59999.8</v>
      </c>
      <c r="R193" s="26">
        <v>0</v>
      </c>
      <c r="S193" s="26">
        <v>10588.2</v>
      </c>
      <c r="T193" s="26" t="s">
        <v>871</v>
      </c>
      <c r="V193" s="40">
        <f>L193-M193-N193-O193</f>
        <v>0</v>
      </c>
      <c r="W193" s="40"/>
      <c r="X193" s="40">
        <v>0</v>
      </c>
      <c r="Y193" s="40"/>
    </row>
    <row r="194" spans="2:25" s="27" customFormat="1" ht="96" customHeight="1" x14ac:dyDescent="0.35">
      <c r="B194" s="12" t="str">
        <f>'1 lentelė'!$B193</f>
        <v>3.2.4.1.2</v>
      </c>
      <c r="C194" s="12" t="str">
        <f>'1 lentelė'!$C193</f>
        <v>R093305-334300-3224</v>
      </c>
      <c r="D194" s="12" t="str">
        <f>'1 lentelė'!$D193</f>
        <v>Renginių infrastruktūros atnaujinimas Zarasų miesto Didžiojoje saloje</v>
      </c>
      <c r="E194" s="12" t="str">
        <f>'1 lentelė'!$E193</f>
        <v>Zarasų rajono savivaldybės administracija, partneris- Zarasų rajono savivaldybės kultūros centras</v>
      </c>
      <c r="F194" s="29" t="s">
        <v>65</v>
      </c>
      <c r="G194" s="33" t="s">
        <v>1064</v>
      </c>
      <c r="H194" s="26">
        <f>'1 lentelė'!$P193</f>
        <v>589242.18000000005</v>
      </c>
      <c r="I194" s="26">
        <f>'1 lentelė'!$Q193</f>
        <v>420000</v>
      </c>
      <c r="J194" s="26">
        <f>'1 lentelė'!$R193</f>
        <v>0</v>
      </c>
      <c r="K194" s="26">
        <f>'1 lentelė'!$S193</f>
        <v>169242.18000000005</v>
      </c>
      <c r="L194" s="26">
        <v>589242.17999999993</v>
      </c>
      <c r="M194" s="26">
        <v>420000</v>
      </c>
      <c r="N194" s="26">
        <v>0</v>
      </c>
      <c r="O194" s="26">
        <f>L194-M194</f>
        <v>169242.17999999993</v>
      </c>
      <c r="P194" s="26">
        <f>Q194+S194</f>
        <v>504374.18000000005</v>
      </c>
      <c r="Q194" s="26">
        <v>383737.33</v>
      </c>
      <c r="R194" s="26">
        <v>0</v>
      </c>
      <c r="S194" s="26">
        <v>120636.85</v>
      </c>
      <c r="T194" s="26"/>
      <c r="V194" s="40">
        <f t="shared" ref="V194:V198" si="53">L194-M194-N194-O194</f>
        <v>0</v>
      </c>
      <c r="W194" s="40"/>
      <c r="X194" s="40">
        <v>20993</v>
      </c>
      <c r="Y194" s="40" t="s">
        <v>870</v>
      </c>
    </row>
    <row r="195" spans="2:25" s="27" customFormat="1" ht="87.75" customHeight="1" x14ac:dyDescent="0.35">
      <c r="B195" s="12" t="str">
        <f>'1 lentelė'!$B194</f>
        <v>3.2.4.1.3</v>
      </c>
      <c r="C195" s="12" t="str">
        <f>'1 lentelė'!$C194</f>
        <v>R093305-330000-3225</v>
      </c>
      <c r="D195" s="12" t="str">
        <f>'1 lentelė'!$D194</f>
        <v>Molėtų miesto laisvalaikio ir pramogų infrastruktūros atnaujinimas ir plėtra Labanoro g. 1b, Molėtai</v>
      </c>
      <c r="E195" s="12" t="str">
        <f>'1 lentelė'!$E194</f>
        <v>Molėtų rajono savivaldybės administracija</v>
      </c>
      <c r="F195" s="29" t="s">
        <v>65</v>
      </c>
      <c r="G195" s="33" t="s">
        <v>861</v>
      </c>
      <c r="H195" s="26">
        <f>'1 lentelė'!$P194</f>
        <v>256026.88</v>
      </c>
      <c r="I195" s="26">
        <f>'1 lentelė'!$Q194</f>
        <v>217622.84</v>
      </c>
      <c r="J195" s="26">
        <f>'1 lentelė'!$R194</f>
        <v>0</v>
      </c>
      <c r="K195" s="26">
        <f>'1 lentelė'!$S194</f>
        <v>38404.040000000008</v>
      </c>
      <c r="L195" s="26">
        <v>263922.88</v>
      </c>
      <c r="M195" s="26">
        <v>224334.44</v>
      </c>
      <c r="N195" s="26">
        <v>0</v>
      </c>
      <c r="O195" s="26">
        <v>39588.44</v>
      </c>
      <c r="P195" s="26">
        <v>256026.88</v>
      </c>
      <c r="Q195" s="26">
        <v>217622.84</v>
      </c>
      <c r="R195" s="26">
        <v>0</v>
      </c>
      <c r="S195" s="26">
        <f>P195-Q195</f>
        <v>38404.040000000008</v>
      </c>
      <c r="T195" s="26" t="s">
        <v>1205</v>
      </c>
      <c r="V195" s="40">
        <f t="shared" si="53"/>
        <v>0</v>
      </c>
      <c r="W195" s="40"/>
      <c r="X195" s="40">
        <v>0</v>
      </c>
      <c r="Y195" s="40"/>
    </row>
    <row r="196" spans="2:25" s="27" customFormat="1" ht="162" customHeight="1" x14ac:dyDescent="0.35">
      <c r="B196" s="12" t="str">
        <f>'1 lentelė'!$B195</f>
        <v>3.2.4.1.4</v>
      </c>
      <c r="C196" s="12" t="str">
        <f>'1 lentelė'!$C195</f>
        <v>R093305-330000-3226</v>
      </c>
      <c r="D196" s="12" t="str">
        <f>'1 lentelė'!$D195</f>
        <v>Buvusios Sedulinos mokyklos pastato pritaikymas Visagino kultūros centro ir bendruomenės reikmėms, įrengiant Kultūros, turizmo ir kūrybinio verslo miestą po vienu stogu.</v>
      </c>
      <c r="E196" s="12" t="str">
        <f>'1 lentelė'!$E195</f>
        <v>Visagino kultūros centras</v>
      </c>
      <c r="F196" s="29" t="s">
        <v>65</v>
      </c>
      <c r="G196" s="33" t="s">
        <v>861</v>
      </c>
      <c r="H196" s="26">
        <f>'1 lentelė'!$P195</f>
        <v>797588.28</v>
      </c>
      <c r="I196" s="26">
        <f>'1 lentelė'!$Q195</f>
        <v>636853.66999999993</v>
      </c>
      <c r="J196" s="26">
        <f>'1 lentelė'!$R195</f>
        <v>0</v>
      </c>
      <c r="K196" s="26">
        <f>'1 lentelė'!$S195</f>
        <v>160734.6100000001</v>
      </c>
      <c r="L196" s="26">
        <v>797588.28</v>
      </c>
      <c r="M196" s="26">
        <v>636853.67000000004</v>
      </c>
      <c r="N196" s="26">
        <v>0</v>
      </c>
      <c r="O196" s="26">
        <v>160734.60999999999</v>
      </c>
      <c r="P196" s="26">
        <f>Q196+S196</f>
        <v>575455.37</v>
      </c>
      <c r="Q196" s="26">
        <v>459486.27</v>
      </c>
      <c r="R196" s="26">
        <v>0</v>
      </c>
      <c r="S196" s="26">
        <v>115969.1</v>
      </c>
      <c r="T196" s="26" t="s">
        <v>1445</v>
      </c>
      <c r="V196" s="40">
        <f t="shared" si="53"/>
        <v>0</v>
      </c>
      <c r="W196" s="40"/>
      <c r="X196" s="223">
        <v>0</v>
      </c>
      <c r="Y196" s="40"/>
    </row>
    <row r="197" spans="2:25" s="27" customFormat="1" ht="72.75" customHeight="1" x14ac:dyDescent="0.35">
      <c r="B197" s="12" t="str">
        <f>'1 lentelė'!$B196</f>
        <v>3.2.4.1.5</v>
      </c>
      <c r="C197" s="12" t="str">
        <f>'1 lentelė'!$C196</f>
        <v>R093305-330000-3227</v>
      </c>
      <c r="D197" s="12" t="str">
        <f>'1 lentelė'!$D196</f>
        <v>Lietuvos etnokosmologijos muziejaus paslaugų plėtros baigiamasis etapas</v>
      </c>
      <c r="E197" s="12" t="str">
        <f>'1 lentelė'!$E196</f>
        <v>BĮ Lietuvos Etnokosmologijos muziejus</v>
      </c>
      <c r="F197" s="29" t="s">
        <v>65</v>
      </c>
      <c r="G197" s="33" t="s">
        <v>1064</v>
      </c>
      <c r="H197" s="26">
        <f>'1 lentelė'!$P196</f>
        <v>4000000</v>
      </c>
      <c r="I197" s="26">
        <f>'1 lentelė'!$Q196</f>
        <v>3400000</v>
      </c>
      <c r="J197" s="26">
        <f>'1 lentelė'!$R196</f>
        <v>600000</v>
      </c>
      <c r="K197" s="26">
        <f>'1 lentelė'!$S196</f>
        <v>0</v>
      </c>
      <c r="L197" s="26">
        <v>4000000</v>
      </c>
      <c r="M197" s="26">
        <v>3400000</v>
      </c>
      <c r="N197" s="26">
        <v>600000</v>
      </c>
      <c r="O197" s="26">
        <v>0</v>
      </c>
      <c r="P197" s="26">
        <f>Q197+S197</f>
        <v>3823308.1</v>
      </c>
      <c r="Q197" s="26">
        <v>3249811.89</v>
      </c>
      <c r="R197" s="26">
        <v>0</v>
      </c>
      <c r="S197" s="312">
        <v>573496.21</v>
      </c>
      <c r="T197" s="65"/>
      <c r="V197" s="40">
        <f t="shared" si="53"/>
        <v>0</v>
      </c>
      <c r="W197" s="40"/>
      <c r="X197" s="40">
        <v>0</v>
      </c>
      <c r="Y197" s="40"/>
    </row>
    <row r="198" spans="2:25" s="27" customFormat="1" ht="69" customHeight="1" x14ac:dyDescent="0.35">
      <c r="B198" s="12" t="str">
        <f>'1 lentelė'!$B197</f>
        <v>3.2.4.1.6</v>
      </c>
      <c r="C198" s="12" t="str">
        <f>'1 lentelė'!$C197</f>
        <v>R093305-330000-3228</v>
      </c>
      <c r="D198" s="12" t="str">
        <f>'1 lentelė'!$D197</f>
        <v>Utenos A. ir M. Miškinių viešosios bibliotekos modernizavimas</v>
      </c>
      <c r="E198" s="12" t="str">
        <f>'1 lentelė'!$E197</f>
        <v>Utenos A. ir M. Miškinių viešoji biblioteka</v>
      </c>
      <c r="F198" s="29" t="s">
        <v>65</v>
      </c>
      <c r="G198" s="33" t="s">
        <v>861</v>
      </c>
      <c r="H198" s="26">
        <f>'1 lentelė'!$P197</f>
        <v>30194.7</v>
      </c>
      <c r="I198" s="26">
        <f>'1 lentelė'!$Q197</f>
        <v>25664.75</v>
      </c>
      <c r="J198" s="26">
        <f>'1 lentelė'!$R197</f>
        <v>0</v>
      </c>
      <c r="K198" s="26">
        <f>'1 lentelė'!$S197</f>
        <v>4529.95</v>
      </c>
      <c r="L198" s="26">
        <v>30195</v>
      </c>
      <c r="M198" s="26">
        <v>25665</v>
      </c>
      <c r="N198" s="26">
        <v>0</v>
      </c>
      <c r="O198" s="26">
        <v>4530</v>
      </c>
      <c r="P198" s="26">
        <v>30194.7</v>
      </c>
      <c r="Q198" s="26">
        <v>25664.75</v>
      </c>
      <c r="R198" s="26">
        <v>0</v>
      </c>
      <c r="S198" s="26">
        <f>P198-Q198</f>
        <v>4529.9500000000007</v>
      </c>
      <c r="T198" s="26" t="s">
        <v>1338</v>
      </c>
      <c r="V198" s="40">
        <f t="shared" si="53"/>
        <v>0</v>
      </c>
      <c r="W198" s="40"/>
      <c r="X198" s="40">
        <v>0</v>
      </c>
      <c r="Y198" s="40"/>
    </row>
    <row r="199" spans="2:25" s="6" customFormat="1" ht="44.25" customHeight="1" x14ac:dyDescent="0.35">
      <c r="B199" s="42" t="str">
        <f>'1 lentelė'!$B198</f>
        <v>3.2.5</v>
      </c>
      <c r="C199" s="42"/>
      <c r="D199" s="42" t="str">
        <f>'1 lentelė'!$D198</f>
        <v>Uždavinys: Gerinti viešąjį valdymą</v>
      </c>
      <c r="E199" s="42"/>
      <c r="F199" s="42"/>
      <c r="G199" s="42"/>
      <c r="H199" s="42"/>
      <c r="I199" s="42"/>
      <c r="J199" s="42"/>
      <c r="K199" s="42"/>
      <c r="L199" s="42"/>
      <c r="M199" s="42"/>
      <c r="N199" s="42"/>
      <c r="O199" s="42"/>
      <c r="P199" s="42"/>
      <c r="Q199" s="42"/>
      <c r="R199" s="42"/>
      <c r="S199" s="42"/>
      <c r="T199" s="20"/>
    </row>
    <row r="200" spans="2:25" s="6" customFormat="1" ht="96" customHeight="1" x14ac:dyDescent="0.35">
      <c r="B200" s="44" t="str">
        <f>'1 lentelė'!$B199</f>
        <v>3.2.5.1</v>
      </c>
      <c r="C200" s="225" t="s">
        <v>660</v>
      </c>
      <c r="D200" s="76" t="str">
        <f>'1 lentelė'!$D199</f>
        <v>Priemonė: Paslaugų ir asmenų aptarnavimo kokybės gerinimas savivaldybėse</v>
      </c>
      <c r="E200" s="44"/>
      <c r="F200" s="44"/>
      <c r="G200" s="44"/>
      <c r="H200" s="255">
        <f>SUM(H201:H207)</f>
        <v>1120071.6199999999</v>
      </c>
      <c r="I200" s="255">
        <f t="shared" ref="I200:S200" si="54">SUM(I201:I207)</f>
        <v>951990.68</v>
      </c>
      <c r="J200" s="255">
        <f t="shared" si="54"/>
        <v>0</v>
      </c>
      <c r="K200" s="255">
        <f t="shared" si="54"/>
        <v>168080.94000000003</v>
      </c>
      <c r="L200" s="255">
        <f t="shared" si="54"/>
        <v>1110040.57</v>
      </c>
      <c r="M200" s="255">
        <f t="shared" si="54"/>
        <v>941955.15999999992</v>
      </c>
      <c r="N200" s="255">
        <f t="shared" si="54"/>
        <v>0</v>
      </c>
      <c r="O200" s="255">
        <f t="shared" si="54"/>
        <v>168085.41</v>
      </c>
      <c r="P200" s="255">
        <f t="shared" si="54"/>
        <v>699609.92999999993</v>
      </c>
      <c r="Q200" s="255">
        <f t="shared" si="54"/>
        <v>601506.69999999995</v>
      </c>
      <c r="R200" s="255">
        <f t="shared" si="54"/>
        <v>0</v>
      </c>
      <c r="S200" s="255">
        <f t="shared" si="54"/>
        <v>98103.23</v>
      </c>
      <c r="T200" s="29"/>
    </row>
    <row r="201" spans="2:25" s="27" customFormat="1" ht="87.75" customHeight="1" x14ac:dyDescent="0.35">
      <c r="B201" s="12" t="str">
        <f>'1 lentelė'!$B200</f>
        <v>3.2.5.1.1</v>
      </c>
      <c r="C201" s="12" t="str">
        <f>'1 lentelė'!$C200</f>
        <v>R099920-490000-3229</v>
      </c>
      <c r="D201" s="12" t="str">
        <f>'1 lentelė'!$D200</f>
        <v>Paslaugų ir asmenų aptarnavimo kokybės gerinimas Visagino  savivaldybėje</v>
      </c>
      <c r="E201" s="12" t="str">
        <f>'1 lentelė'!$E200</f>
        <v>Visagino savivaldybės administracija</v>
      </c>
      <c r="F201" s="33" t="s">
        <v>66</v>
      </c>
      <c r="G201" s="33" t="s">
        <v>1064</v>
      </c>
      <c r="H201" s="26">
        <f>'1 lentelė'!$P200</f>
        <v>188236</v>
      </c>
      <c r="I201" s="26">
        <f>'1 lentelė'!$Q200</f>
        <v>160000</v>
      </c>
      <c r="J201" s="26">
        <f>'1 lentelė'!$R200</f>
        <v>0</v>
      </c>
      <c r="K201" s="26">
        <f>'1 lentelė'!$S200</f>
        <v>28236</v>
      </c>
      <c r="L201" s="26">
        <v>188236</v>
      </c>
      <c r="M201" s="26">
        <v>160000</v>
      </c>
      <c r="N201" s="26">
        <v>0</v>
      </c>
      <c r="O201" s="26">
        <v>28236</v>
      </c>
      <c r="P201" s="26">
        <f>Q201+S201</f>
        <v>44594.8</v>
      </c>
      <c r="Q201" s="26">
        <v>38444.620000000003</v>
      </c>
      <c r="R201" s="26">
        <v>0</v>
      </c>
      <c r="S201" s="26">
        <v>6150.18</v>
      </c>
      <c r="T201" s="26"/>
      <c r="V201" s="40">
        <f>L201-M201-N201-O201</f>
        <v>0</v>
      </c>
    </row>
    <row r="202" spans="2:25" s="27" customFormat="1" ht="87" customHeight="1" x14ac:dyDescent="0.35">
      <c r="B202" s="12" t="str">
        <f>'1 lentelė'!$B201</f>
        <v>3.2.5.1.2</v>
      </c>
      <c r="C202" s="12" t="str">
        <f>'1 lentelė'!$C201</f>
        <v>R099920-490000-3230</v>
      </c>
      <c r="D202" s="12" t="str">
        <f>'1 lentelė'!$D201</f>
        <v>Paslaugų ir asmenų aptarnavimo kokybės gerinimas Molėtų rajono savivaldybėje</v>
      </c>
      <c r="E202" s="12" t="str">
        <f>'1 lentelė'!$E201</f>
        <v>Molėtų rajono savivaldybės administracija</v>
      </c>
      <c r="F202" s="33" t="s">
        <v>66</v>
      </c>
      <c r="G202" s="33" t="s">
        <v>1064</v>
      </c>
      <c r="H202" s="26">
        <f>'1 lentelė'!$P201</f>
        <v>186665</v>
      </c>
      <c r="I202" s="26">
        <f>'1 lentelė'!$Q201</f>
        <v>158665</v>
      </c>
      <c r="J202" s="26">
        <f>'1 lentelė'!$R201</f>
        <v>0</v>
      </c>
      <c r="K202" s="26">
        <f>'1 lentelė'!$S201</f>
        <v>28000</v>
      </c>
      <c r="L202" s="26">
        <v>186665</v>
      </c>
      <c r="M202" s="26">
        <v>158665</v>
      </c>
      <c r="N202" s="26">
        <v>0</v>
      </c>
      <c r="O202" s="26">
        <v>28000</v>
      </c>
      <c r="P202" s="26">
        <f>Q202+S202</f>
        <v>134087.12</v>
      </c>
      <c r="Q202" s="26">
        <v>116360.24</v>
      </c>
      <c r="R202" s="26">
        <v>0</v>
      </c>
      <c r="S202" s="26">
        <v>17726.88</v>
      </c>
      <c r="T202" s="26"/>
      <c r="V202" s="40">
        <f t="shared" ref="V202:V207" si="55">L202-M202-N202-O202</f>
        <v>0</v>
      </c>
    </row>
    <row r="203" spans="2:25" s="27" customFormat="1" ht="83.25" customHeight="1" x14ac:dyDescent="0.35">
      <c r="B203" s="12" t="str">
        <f>'1 lentelė'!$B202</f>
        <v xml:space="preserve"> 3.2.5.1.3</v>
      </c>
      <c r="C203" s="12" t="str">
        <f>'1 lentelė'!$C202</f>
        <v>R099920-490000-3231</v>
      </c>
      <c r="D203" s="12" t="str">
        <f>'1 lentelė'!$D202</f>
        <v>Paslaugų ir asmenų aptarnavimo kokybės gerinimas Zarasų rajono savivaldybėje</v>
      </c>
      <c r="E203" s="12" t="str">
        <f>'1 lentelė'!$E202</f>
        <v>Zarasų rajono savivaldybės administracija</v>
      </c>
      <c r="F203" s="33" t="s">
        <v>66</v>
      </c>
      <c r="G203" s="33" t="s">
        <v>861</v>
      </c>
      <c r="H203" s="26">
        <f>'1 lentelė'!$P202</f>
        <v>145997.07</v>
      </c>
      <c r="I203" s="26">
        <f>'1 lentelė'!$Q202</f>
        <v>124097.51</v>
      </c>
      <c r="J203" s="26">
        <f>'1 lentelė'!$R202</f>
        <v>0</v>
      </c>
      <c r="K203" s="26">
        <f>'1 lentelė'!$S202</f>
        <v>21899.560000000012</v>
      </c>
      <c r="L203" s="26">
        <v>154414.51999999999</v>
      </c>
      <c r="M203" s="26">
        <v>131252.34</v>
      </c>
      <c r="N203" s="26">
        <v>0</v>
      </c>
      <c r="O203" s="26">
        <v>23162.18</v>
      </c>
      <c r="P203" s="26">
        <v>145997.07</v>
      </c>
      <c r="Q203" s="26">
        <v>124097.51</v>
      </c>
      <c r="R203" s="26">
        <v>0</v>
      </c>
      <c r="S203" s="26">
        <f t="shared" ref="S203:S204" si="56">P203-Q203</f>
        <v>21899.560000000012</v>
      </c>
      <c r="T203" s="26" t="s">
        <v>1396</v>
      </c>
      <c r="V203" s="40">
        <f t="shared" si="55"/>
        <v>0</v>
      </c>
    </row>
    <row r="204" spans="2:25" s="27" customFormat="1" ht="105" customHeight="1" x14ac:dyDescent="0.35">
      <c r="B204" s="12" t="str">
        <f>'1 lentelė'!$B203</f>
        <v>3.2.5.1.4</v>
      </c>
      <c r="C204" s="12" t="str">
        <f>'1 lentelė'!$C203</f>
        <v>R099920-490000-3232</v>
      </c>
      <c r="D204" s="12" t="str">
        <f>'1 lentelė'!$D203</f>
        <v>Paslaugų ir asmenų aptarnavimo kokybės gerinimas Utenos rajono savivaldybėje, I etapas</v>
      </c>
      <c r="E204" s="12" t="str">
        <f>'1 lentelė'!$E203</f>
        <v>VšĮ "Utenos verslo informacijos centras"</v>
      </c>
      <c r="F204" s="33" t="s">
        <v>66</v>
      </c>
      <c r="G204" s="33" t="s">
        <v>861</v>
      </c>
      <c r="H204" s="26">
        <f>'1 lentelė'!$P203</f>
        <v>110338.66</v>
      </c>
      <c r="I204" s="26">
        <f>'1 lentelė'!$Q203</f>
        <v>93718.52</v>
      </c>
      <c r="J204" s="26">
        <f>'1 lentelė'!$R203</f>
        <v>0</v>
      </c>
      <c r="K204" s="26">
        <f>'1 lentelė'!$S203</f>
        <v>16620.14</v>
      </c>
      <c r="L204" s="26">
        <v>116373.51000000001</v>
      </c>
      <c r="M204" s="26">
        <v>98844.35</v>
      </c>
      <c r="N204" s="26">
        <v>0</v>
      </c>
      <c r="O204" s="26">
        <v>17529.16</v>
      </c>
      <c r="P204" s="26">
        <v>110338.66</v>
      </c>
      <c r="Q204" s="26">
        <v>93718.52</v>
      </c>
      <c r="R204" s="26">
        <v>0</v>
      </c>
      <c r="S204" s="26">
        <f t="shared" si="56"/>
        <v>16620.14</v>
      </c>
      <c r="T204" s="26" t="s">
        <v>1397</v>
      </c>
      <c r="V204" s="40">
        <f t="shared" si="55"/>
        <v>0</v>
      </c>
    </row>
    <row r="205" spans="2:25" s="27" customFormat="1" ht="89.25" customHeight="1" x14ac:dyDescent="0.35">
      <c r="B205" s="12" t="str">
        <f>'1 lentelė'!$B204</f>
        <v xml:space="preserve"> 3.2.5.1.5</v>
      </c>
      <c r="C205" s="12" t="str">
        <f>'1 lentelė'!$C204</f>
        <v>R099920-490000-3233</v>
      </c>
      <c r="D205" s="12" t="str">
        <f>'1 lentelė'!$D204</f>
        <v>Paslaugų ir asmenų aptarnavimo kokybės gerinimas Anykščių savivaldybėje</v>
      </c>
      <c r="E205" s="12" t="str">
        <f>'1 lentelė'!$E204</f>
        <v>Anykščių rajono savivaldybės administracija</v>
      </c>
      <c r="F205" s="33" t="s">
        <v>66</v>
      </c>
      <c r="G205" s="33" t="s">
        <v>1064</v>
      </c>
      <c r="H205" s="26">
        <f>'1 lentelė'!$P204</f>
        <v>176470.59</v>
      </c>
      <c r="I205" s="26">
        <f>'1 lentelė'!$Q204</f>
        <v>150000</v>
      </c>
      <c r="J205" s="26">
        <f>'1 lentelė'!$R204</f>
        <v>0</v>
      </c>
      <c r="K205" s="26">
        <f>'1 lentelė'!$S204</f>
        <v>26470.589999999997</v>
      </c>
      <c r="L205" s="26">
        <v>176470.59</v>
      </c>
      <c r="M205" s="26">
        <v>150000</v>
      </c>
      <c r="N205" s="26">
        <v>0</v>
      </c>
      <c r="O205" s="26">
        <v>26470.59</v>
      </c>
      <c r="P205" s="26">
        <f>Q205+S205</f>
        <v>117728.72</v>
      </c>
      <c r="Q205" s="26">
        <v>100069.41</v>
      </c>
      <c r="R205" s="26">
        <v>0</v>
      </c>
      <c r="S205" s="26">
        <v>17659.310000000001</v>
      </c>
      <c r="T205" s="65"/>
      <c r="V205" s="40">
        <f t="shared" si="55"/>
        <v>0</v>
      </c>
    </row>
    <row r="206" spans="2:25" s="27" customFormat="1" ht="88.5" customHeight="1" x14ac:dyDescent="0.35">
      <c r="B206" s="12" t="str">
        <f>'1 lentelė'!$B205</f>
        <v xml:space="preserve"> 3.2.5.1.6</v>
      </c>
      <c r="C206" s="12" t="str">
        <f>'1 lentelė'!$C205</f>
        <v>R099920-490000-3234</v>
      </c>
      <c r="D206" s="12" t="str">
        <f>'1 lentelė'!$D205</f>
        <v>Paslaugų ir asmenų aptarnavimo kokybės gerinimas Ignalinos rajono savivaldybėje</v>
      </c>
      <c r="E206" s="12" t="str">
        <f>'1 lentelė'!$E205</f>
        <v>Ignalinos rajono savivaldybės administracija</v>
      </c>
      <c r="F206" s="33" t="s">
        <v>66</v>
      </c>
      <c r="G206" s="33" t="s">
        <v>1064</v>
      </c>
      <c r="H206" s="23">
        <f>'1 lentelė'!$P205</f>
        <v>157956.47</v>
      </c>
      <c r="I206" s="23">
        <f>'1 lentelė'!$Q205</f>
        <v>134262.99</v>
      </c>
      <c r="J206" s="23">
        <f>'1 lentelė'!$R205</f>
        <v>0</v>
      </c>
      <c r="K206" s="23">
        <f>'1 lentelė'!$S205</f>
        <v>23693.48000000001</v>
      </c>
      <c r="L206" s="23">
        <v>157956.47</v>
      </c>
      <c r="M206" s="23">
        <v>134262.99</v>
      </c>
      <c r="N206" s="23">
        <v>0</v>
      </c>
      <c r="O206" s="23">
        <v>23693.48</v>
      </c>
      <c r="P206" s="26">
        <f>Q206+S206</f>
        <v>114026.70999999999</v>
      </c>
      <c r="Q206" s="23">
        <v>96922.7</v>
      </c>
      <c r="R206" s="23">
        <v>0</v>
      </c>
      <c r="S206" s="23">
        <v>17104.009999999998</v>
      </c>
      <c r="T206" s="23"/>
      <c r="V206" s="38">
        <f t="shared" si="55"/>
        <v>0</v>
      </c>
    </row>
    <row r="207" spans="2:25" s="6" customFormat="1" ht="99" customHeight="1" x14ac:dyDescent="0.35">
      <c r="B207" s="12" t="s">
        <v>1162</v>
      </c>
      <c r="C207" s="12" t="s">
        <v>1163</v>
      </c>
      <c r="D207" s="12" t="s">
        <v>1164</v>
      </c>
      <c r="E207" s="12" t="s">
        <v>151</v>
      </c>
      <c r="F207" s="33" t="s">
        <v>66</v>
      </c>
      <c r="G207" s="33" t="s">
        <v>1064</v>
      </c>
      <c r="H207" s="23">
        <f>'1 lentelė'!P206</f>
        <v>154407.83000000002</v>
      </c>
      <c r="I207" s="23">
        <f>'1 lentelė'!Q206</f>
        <v>131246.66</v>
      </c>
      <c r="J207" s="23">
        <v>0</v>
      </c>
      <c r="K207" s="23">
        <f>H207-I207</f>
        <v>23161.170000000013</v>
      </c>
      <c r="L207" s="23">
        <v>129924.48</v>
      </c>
      <c r="M207" s="23">
        <v>108930.48</v>
      </c>
      <c r="N207" s="23">
        <v>0</v>
      </c>
      <c r="O207" s="23">
        <v>20994</v>
      </c>
      <c r="P207" s="26">
        <f>Q207+S207</f>
        <v>32836.85</v>
      </c>
      <c r="Q207" s="23">
        <v>31893.7</v>
      </c>
      <c r="R207" s="23">
        <v>0</v>
      </c>
      <c r="S207" s="23">
        <v>943.15</v>
      </c>
      <c r="T207" s="23"/>
      <c r="V207" s="38">
        <f t="shared" si="55"/>
        <v>0</v>
      </c>
    </row>
    <row r="208" spans="2:25" s="79" customFormat="1" x14ac:dyDescent="0.35">
      <c r="B208" s="89"/>
      <c r="H208" s="81"/>
      <c r="I208" s="81"/>
      <c r="J208" s="81"/>
      <c r="K208" s="81"/>
      <c r="L208" s="90"/>
      <c r="M208" s="90"/>
      <c r="N208" s="90"/>
      <c r="O208" s="90"/>
      <c r="P208" s="90"/>
      <c r="Q208" s="90"/>
      <c r="R208" s="90"/>
      <c r="S208" s="90"/>
      <c r="T208" s="90"/>
    </row>
    <row r="209" spans="2:21" ht="15.75" customHeight="1" x14ac:dyDescent="0.35">
      <c r="B209" s="91" t="s">
        <v>872</v>
      </c>
      <c r="C209" s="92"/>
      <c r="D209" s="92"/>
      <c r="E209" s="92"/>
      <c r="F209" s="92"/>
    </row>
    <row r="210" spans="2:21" x14ac:dyDescent="0.35">
      <c r="B210" s="93" t="s">
        <v>873</v>
      </c>
    </row>
    <row r="211" spans="2:21" x14ac:dyDescent="0.35">
      <c r="B211" s="94"/>
      <c r="C211" s="95"/>
      <c r="D211" s="95"/>
      <c r="E211" s="95"/>
      <c r="F211" s="95"/>
      <c r="G211" s="95"/>
      <c r="H211" s="95"/>
      <c r="I211" s="95"/>
      <c r="J211" s="95"/>
      <c r="K211" s="95"/>
    </row>
    <row r="212" spans="2:21" x14ac:dyDescent="0.35">
      <c r="B212" s="411"/>
      <c r="C212" s="412"/>
      <c r="D212" s="412"/>
      <c r="E212" s="412"/>
      <c r="F212" s="412"/>
      <c r="G212" s="412"/>
      <c r="H212" s="412"/>
      <c r="I212" s="412"/>
      <c r="J212" s="412"/>
      <c r="K212" s="412"/>
    </row>
    <row r="213" spans="2:21" x14ac:dyDescent="0.35">
      <c r="B213" s="94"/>
      <c r="C213" s="95"/>
      <c r="D213" s="95"/>
      <c r="E213" s="95"/>
      <c r="F213" s="95"/>
      <c r="G213" s="95"/>
      <c r="H213" s="95"/>
      <c r="I213" s="95"/>
      <c r="J213" s="95"/>
      <c r="K213" s="95"/>
    </row>
    <row r="214" spans="2:21" x14ac:dyDescent="0.35">
      <c r="B214" s="94"/>
      <c r="C214" s="95"/>
      <c r="D214" s="95"/>
      <c r="E214" s="95"/>
      <c r="F214" s="95"/>
      <c r="G214" s="95"/>
      <c r="H214" s="95"/>
      <c r="I214" s="95"/>
      <c r="J214" s="95"/>
      <c r="K214" s="95"/>
    </row>
    <row r="215" spans="2:21" x14ac:dyDescent="0.35">
      <c r="B215" s="411"/>
      <c r="C215" s="412"/>
      <c r="D215" s="412"/>
      <c r="E215" s="412"/>
      <c r="F215" s="412"/>
      <c r="G215" s="412"/>
      <c r="H215" s="412"/>
      <c r="I215" s="412"/>
      <c r="J215" s="412"/>
      <c r="K215" s="412"/>
    </row>
    <row r="216" spans="2:21" x14ac:dyDescent="0.35">
      <c r="B216" s="94"/>
    </row>
    <row r="217" spans="2:21" x14ac:dyDescent="0.35">
      <c r="B217" s="94"/>
    </row>
    <row r="218" spans="2:21" x14ac:dyDescent="0.35">
      <c r="B218" s="256" t="s">
        <v>848</v>
      </c>
      <c r="C218" s="87"/>
      <c r="D218" s="87"/>
      <c r="E218" s="87"/>
      <c r="F218" s="87"/>
      <c r="G218" s="87"/>
      <c r="H218" s="257">
        <f>'1 lentelė'!$P$207</f>
        <v>0</v>
      </c>
      <c r="I218" s="257">
        <f>'1 lentelė'!$Q$207</f>
        <v>0</v>
      </c>
      <c r="J218" s="257">
        <f>'1 lentelė'!$R$207</f>
        <v>0</v>
      </c>
      <c r="K218" s="257">
        <f>'1 lentelė'!$S$207</f>
        <v>0</v>
      </c>
      <c r="L218" s="257">
        <f t="shared" ref="L218:T218" si="57">SUBTOTAL(9,L9:L207)</f>
        <v>222005012.40000001</v>
      </c>
      <c r="M218" s="257">
        <f t="shared" si="57"/>
        <v>166964209.55999988</v>
      </c>
      <c r="N218" s="257">
        <f t="shared" si="57"/>
        <v>8372661.6000000015</v>
      </c>
      <c r="O218" s="257">
        <f t="shared" si="57"/>
        <v>46430067.990000002</v>
      </c>
      <c r="P218" s="257">
        <f t="shared" si="57"/>
        <v>173840322.1699999</v>
      </c>
      <c r="Q218" s="257">
        <f t="shared" si="57"/>
        <v>129391939.0545</v>
      </c>
      <c r="R218" s="257">
        <f t="shared" si="57"/>
        <v>5060397.2954999991</v>
      </c>
      <c r="S218" s="257">
        <f t="shared" si="57"/>
        <v>39387985.82000003</v>
      </c>
      <c r="T218" s="257">
        <f t="shared" si="57"/>
        <v>0</v>
      </c>
      <c r="U218" s="79"/>
    </row>
    <row r="219" spans="2:21" x14ac:dyDescent="0.35">
      <c r="B219" s="94"/>
    </row>
    <row r="220" spans="2:21" x14ac:dyDescent="0.35">
      <c r="B220" s="94"/>
    </row>
    <row r="221" spans="2:21" x14ac:dyDescent="0.35">
      <c r="B221" s="411"/>
      <c r="C221" s="412"/>
      <c r="D221" s="412"/>
      <c r="E221" s="412"/>
      <c r="F221" s="412"/>
      <c r="G221" s="412"/>
      <c r="H221" s="412"/>
      <c r="I221" s="412"/>
      <c r="J221" s="412"/>
      <c r="K221" s="412"/>
    </row>
    <row r="222" spans="2:21" x14ac:dyDescent="0.35">
      <c r="B222" s="411"/>
      <c r="C222" s="412"/>
      <c r="D222" s="412"/>
      <c r="E222" s="412"/>
      <c r="F222" s="412"/>
      <c r="G222" s="412"/>
      <c r="H222" s="412"/>
      <c r="I222" s="412"/>
      <c r="J222" s="412"/>
      <c r="K222" s="412"/>
    </row>
    <row r="223" spans="2:21" x14ac:dyDescent="0.35">
      <c r="B223" s="411"/>
      <c r="C223" s="412"/>
      <c r="D223" s="412"/>
      <c r="E223" s="412"/>
      <c r="F223" s="412"/>
      <c r="G223" s="412"/>
      <c r="H223" s="412"/>
      <c r="I223" s="412"/>
      <c r="J223" s="412"/>
      <c r="K223" s="412"/>
    </row>
    <row r="224" spans="2:21" x14ac:dyDescent="0.35">
      <c r="B224" s="411"/>
      <c r="C224" s="412"/>
      <c r="D224" s="412"/>
      <c r="E224" s="412"/>
      <c r="F224" s="412"/>
      <c r="G224" s="412"/>
      <c r="H224" s="412"/>
      <c r="I224" s="412"/>
      <c r="J224" s="412"/>
      <c r="K224" s="412"/>
    </row>
    <row r="225" spans="2:11" x14ac:dyDescent="0.35">
      <c r="B225" s="411"/>
      <c r="C225" s="412"/>
      <c r="D225" s="412"/>
      <c r="E225" s="412"/>
      <c r="F225" s="412"/>
      <c r="G225" s="412"/>
      <c r="H225" s="412"/>
      <c r="I225" s="412"/>
      <c r="J225" s="412"/>
      <c r="K225" s="412"/>
    </row>
    <row r="226" spans="2:11" x14ac:dyDescent="0.35">
      <c r="B226" s="411"/>
      <c r="C226" s="412"/>
      <c r="D226" s="412"/>
      <c r="E226" s="412"/>
      <c r="F226" s="412"/>
      <c r="G226" s="412"/>
      <c r="H226" s="412"/>
      <c r="I226" s="412"/>
      <c r="J226" s="412"/>
      <c r="K226" s="412"/>
    </row>
  </sheetData>
  <mergeCells count="31">
    <mergeCell ref="B224:K224"/>
    <mergeCell ref="B225:K225"/>
    <mergeCell ref="B226:K226"/>
    <mergeCell ref="S7:S8"/>
    <mergeCell ref="B212:K212"/>
    <mergeCell ref="B215:K215"/>
    <mergeCell ref="B221:K221"/>
    <mergeCell ref="B222:K222"/>
    <mergeCell ref="B223:K223"/>
    <mergeCell ref="M7:M8"/>
    <mergeCell ref="N7:N8"/>
    <mergeCell ref="O7:O8"/>
    <mergeCell ref="P7:P8"/>
    <mergeCell ref="Q7:Q8"/>
    <mergeCell ref="R7:R8"/>
    <mergeCell ref="G7:G8"/>
    <mergeCell ref="B6:G6"/>
    <mergeCell ref="H6:K6"/>
    <mergeCell ref="L6:O6"/>
    <mergeCell ref="P6:S6"/>
    <mergeCell ref="T6:T8"/>
    <mergeCell ref="B7:B8"/>
    <mergeCell ref="C7:C8"/>
    <mergeCell ref="D7:D8"/>
    <mergeCell ref="E7:E8"/>
    <mergeCell ref="F7:F8"/>
    <mergeCell ref="H7:H8"/>
    <mergeCell ref="I7:I8"/>
    <mergeCell ref="J7:J8"/>
    <mergeCell ref="K7:K8"/>
    <mergeCell ref="L7:L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21"/>
  <sheetViews>
    <sheetView workbookViewId="0">
      <selection activeCell="B2" sqref="B2"/>
    </sheetView>
  </sheetViews>
  <sheetFormatPr defaultRowHeight="14.5" x14ac:dyDescent="0.35"/>
  <cols>
    <col min="1" max="1" width="17.1796875" customWidth="1"/>
    <col min="2" max="2" width="9.1796875" customWidth="1"/>
    <col min="3" max="3" width="11.81640625" customWidth="1"/>
    <col min="4" max="4" width="15.54296875" customWidth="1"/>
    <col min="5" max="5" width="12.81640625" customWidth="1"/>
    <col min="6" max="6" width="10.453125" hidden="1" customWidth="1"/>
    <col min="7" max="7" width="10.81640625" customWidth="1"/>
    <col min="9" max="9" width="12.81640625" style="214" customWidth="1"/>
    <col min="10" max="10" width="9.1796875" style="212"/>
    <col min="11" max="11" width="12.453125" customWidth="1"/>
    <col min="13" max="13" width="12.1796875" customWidth="1"/>
    <col min="14" max="14" width="0" hidden="1" customWidth="1"/>
    <col min="15" max="15" width="13.81640625" hidden="1" customWidth="1"/>
    <col min="16" max="16" width="11.1796875" customWidth="1"/>
    <col min="17" max="17" width="10.54296875" hidden="1" customWidth="1"/>
    <col min="18" max="18" width="10.81640625" style="207" customWidth="1"/>
    <col min="19" max="19" width="9.1796875" style="209"/>
    <col min="21" max="21" width="15" style="210" customWidth="1"/>
    <col min="25" max="25" width="10.1796875" customWidth="1"/>
  </cols>
  <sheetData>
    <row r="1" spans="1:25" x14ac:dyDescent="0.35">
      <c r="E1" s="174" t="s">
        <v>1152</v>
      </c>
      <c r="G1" s="205" t="s">
        <v>1144</v>
      </c>
      <c r="H1" s="205" t="s">
        <v>1145</v>
      </c>
      <c r="I1" s="213" t="s">
        <v>1151</v>
      </c>
      <c r="J1" s="211" t="s">
        <v>1145</v>
      </c>
      <c r="K1" s="205" t="s">
        <v>1147</v>
      </c>
      <c r="L1" s="205" t="s">
        <v>1146</v>
      </c>
      <c r="M1" s="205" t="s">
        <v>867</v>
      </c>
      <c r="P1" s="205" t="s">
        <v>1148</v>
      </c>
      <c r="R1" s="206" t="s">
        <v>1144</v>
      </c>
      <c r="S1" s="208" t="s">
        <v>1145</v>
      </c>
      <c r="U1" s="210" t="s">
        <v>1149</v>
      </c>
      <c r="V1" t="s">
        <v>1145</v>
      </c>
      <c r="W1" t="s">
        <v>1147</v>
      </c>
      <c r="X1" t="s">
        <v>1150</v>
      </c>
      <c r="Y1" t="s">
        <v>867</v>
      </c>
    </row>
    <row r="2" spans="1:25" x14ac:dyDescent="0.35">
      <c r="A2" t="s">
        <v>924</v>
      </c>
      <c r="B2" t="s">
        <v>227</v>
      </c>
      <c r="C2" t="s">
        <v>1063</v>
      </c>
      <c r="D2" t="s">
        <v>1064</v>
      </c>
      <c r="E2">
        <v>226399.73</v>
      </c>
      <c r="F2">
        <v>165122</v>
      </c>
      <c r="G2">
        <v>165122</v>
      </c>
      <c r="H2">
        <v>0</v>
      </c>
      <c r="I2" s="214">
        <v>61277.73</v>
      </c>
      <c r="J2" s="212">
        <v>27317.77</v>
      </c>
      <c r="K2">
        <v>33959.96</v>
      </c>
      <c r="L2">
        <v>0</v>
      </c>
      <c r="M2">
        <v>0</v>
      </c>
      <c r="O2">
        <v>129965.61</v>
      </c>
      <c r="P2">
        <v>129965.61</v>
      </c>
      <c r="Q2">
        <v>108051.33</v>
      </c>
      <c r="R2" s="207">
        <v>108051.33</v>
      </c>
      <c r="S2" s="209">
        <v>0</v>
      </c>
      <c r="T2">
        <v>0</v>
      </c>
      <c r="U2" s="210">
        <v>21914.28</v>
      </c>
      <c r="V2">
        <v>9769.44</v>
      </c>
      <c r="W2">
        <v>12144.84</v>
      </c>
      <c r="X2">
        <v>0</v>
      </c>
      <c r="Y2">
        <v>0</v>
      </c>
    </row>
    <row r="3" spans="1:25" x14ac:dyDescent="0.35">
      <c r="A3" t="s">
        <v>926</v>
      </c>
      <c r="B3" t="s">
        <v>1065</v>
      </c>
      <c r="C3" t="s">
        <v>1066</v>
      </c>
      <c r="D3" t="s">
        <v>1064</v>
      </c>
      <c r="E3">
        <v>124320.76</v>
      </c>
      <c r="F3">
        <v>71285</v>
      </c>
      <c r="G3">
        <v>71285</v>
      </c>
      <c r="H3">
        <v>0</v>
      </c>
      <c r="I3" s="214">
        <v>53035.76</v>
      </c>
      <c r="J3" s="212">
        <v>0</v>
      </c>
      <c r="K3">
        <v>53035.76</v>
      </c>
      <c r="L3">
        <v>0</v>
      </c>
      <c r="M3">
        <v>0</v>
      </c>
      <c r="O3">
        <v>21000</v>
      </c>
      <c r="P3">
        <v>21000</v>
      </c>
      <c r="Q3">
        <v>21000</v>
      </c>
      <c r="R3" s="207">
        <v>21000</v>
      </c>
      <c r="S3" s="209">
        <v>0</v>
      </c>
      <c r="T3">
        <v>0</v>
      </c>
      <c r="U3" s="210">
        <v>0</v>
      </c>
      <c r="V3">
        <v>0</v>
      </c>
      <c r="W3">
        <v>0</v>
      </c>
      <c r="X3">
        <v>0</v>
      </c>
      <c r="Y3">
        <v>0</v>
      </c>
    </row>
    <row r="4" spans="1:25" x14ac:dyDescent="0.35">
      <c r="A4" t="s">
        <v>925</v>
      </c>
      <c r="B4" t="s">
        <v>1067</v>
      </c>
      <c r="C4" t="s">
        <v>1068</v>
      </c>
      <c r="D4" t="s">
        <v>1064</v>
      </c>
      <c r="E4">
        <v>206061.75</v>
      </c>
      <c r="F4">
        <v>71645</v>
      </c>
      <c r="G4">
        <v>71645</v>
      </c>
      <c r="H4">
        <v>0</v>
      </c>
      <c r="I4" s="214">
        <v>134416.75</v>
      </c>
      <c r="J4" s="212">
        <v>0</v>
      </c>
      <c r="K4">
        <v>134416.75</v>
      </c>
      <c r="L4">
        <v>0</v>
      </c>
      <c r="M4">
        <v>0</v>
      </c>
      <c r="O4">
        <v>21000</v>
      </c>
      <c r="P4">
        <v>21000</v>
      </c>
      <c r="Q4">
        <v>21000</v>
      </c>
      <c r="R4" s="207">
        <v>21000</v>
      </c>
      <c r="S4" s="209">
        <v>0</v>
      </c>
      <c r="T4">
        <v>0</v>
      </c>
      <c r="U4" s="210">
        <v>0</v>
      </c>
      <c r="V4">
        <v>0</v>
      </c>
      <c r="W4">
        <v>0</v>
      </c>
      <c r="X4">
        <v>0</v>
      </c>
      <c r="Y4">
        <v>0</v>
      </c>
    </row>
    <row r="5" spans="1:25" x14ac:dyDescent="0.35">
      <c r="A5" t="s">
        <v>943</v>
      </c>
      <c r="B5" t="s">
        <v>348</v>
      </c>
      <c r="C5" t="s">
        <v>1069</v>
      </c>
      <c r="D5" t="s">
        <v>1064</v>
      </c>
      <c r="E5">
        <v>1018412.87</v>
      </c>
      <c r="F5">
        <v>865650.94</v>
      </c>
      <c r="G5">
        <v>865650.94</v>
      </c>
      <c r="H5">
        <v>0</v>
      </c>
      <c r="I5" s="214">
        <v>152761.93</v>
      </c>
      <c r="J5" s="212">
        <v>0</v>
      </c>
      <c r="K5">
        <v>0</v>
      </c>
      <c r="L5">
        <v>0</v>
      </c>
      <c r="M5">
        <v>152761.93</v>
      </c>
      <c r="O5">
        <v>371916.4</v>
      </c>
      <c r="P5">
        <v>316128.93</v>
      </c>
      <c r="Q5">
        <v>316128.93</v>
      </c>
      <c r="R5" s="207">
        <v>316128.93</v>
      </c>
      <c r="S5" s="209">
        <v>0</v>
      </c>
      <c r="T5">
        <v>0</v>
      </c>
      <c r="U5" s="210">
        <v>53003.28</v>
      </c>
      <c r="V5">
        <v>0</v>
      </c>
      <c r="W5">
        <v>0</v>
      </c>
      <c r="X5">
        <v>0</v>
      </c>
      <c r="Y5">
        <v>53003.28</v>
      </c>
    </row>
    <row r="6" spans="1:25" x14ac:dyDescent="0.35">
      <c r="A6" t="s">
        <v>944</v>
      </c>
      <c r="B6" t="s">
        <v>353</v>
      </c>
      <c r="C6" t="s">
        <v>1070</v>
      </c>
      <c r="D6" t="s">
        <v>1064</v>
      </c>
      <c r="E6">
        <v>1035219</v>
      </c>
      <c r="F6">
        <v>879936.15</v>
      </c>
      <c r="G6">
        <v>879936.15</v>
      </c>
      <c r="H6">
        <v>0</v>
      </c>
      <c r="I6" s="214">
        <v>155282.85</v>
      </c>
      <c r="J6" s="212">
        <v>0</v>
      </c>
      <c r="K6">
        <v>155282.85</v>
      </c>
      <c r="L6">
        <v>0</v>
      </c>
      <c r="M6">
        <v>0</v>
      </c>
      <c r="O6">
        <v>631422.28</v>
      </c>
      <c r="P6">
        <v>631422.28</v>
      </c>
      <c r="Q6">
        <v>536708.93999999994</v>
      </c>
      <c r="R6" s="207">
        <v>536708.93999999994</v>
      </c>
      <c r="S6" s="209">
        <v>0</v>
      </c>
      <c r="T6">
        <v>0</v>
      </c>
      <c r="U6" s="210">
        <v>94713.34</v>
      </c>
      <c r="V6">
        <v>0</v>
      </c>
      <c r="W6">
        <v>94713.34</v>
      </c>
      <c r="X6">
        <v>0</v>
      </c>
      <c r="Y6">
        <v>0</v>
      </c>
    </row>
    <row r="7" spans="1:25" x14ac:dyDescent="0.35">
      <c r="A7" t="s">
        <v>945</v>
      </c>
      <c r="B7" t="s">
        <v>360</v>
      </c>
      <c r="C7" t="s">
        <v>1071</v>
      </c>
      <c r="D7" t="s">
        <v>1064</v>
      </c>
      <c r="E7">
        <v>670569.16</v>
      </c>
      <c r="F7">
        <v>504770</v>
      </c>
      <c r="G7">
        <v>504770</v>
      </c>
      <c r="H7">
        <v>0</v>
      </c>
      <c r="I7" s="214">
        <v>165799.16</v>
      </c>
      <c r="J7" s="212">
        <v>0</v>
      </c>
      <c r="K7">
        <v>165799.16</v>
      </c>
      <c r="L7">
        <v>0</v>
      </c>
      <c r="M7">
        <v>0</v>
      </c>
      <c r="O7">
        <v>410114.99</v>
      </c>
      <c r="P7">
        <v>410114.99</v>
      </c>
      <c r="Q7">
        <v>345801.2</v>
      </c>
      <c r="R7" s="207">
        <v>345801.2</v>
      </c>
      <c r="S7" s="209">
        <v>0</v>
      </c>
      <c r="T7">
        <v>0</v>
      </c>
      <c r="U7" s="210">
        <v>64313.79</v>
      </c>
      <c r="V7">
        <v>0</v>
      </c>
      <c r="W7">
        <v>64313.79</v>
      </c>
      <c r="X7">
        <v>0</v>
      </c>
      <c r="Y7">
        <v>0</v>
      </c>
    </row>
    <row r="8" spans="1:25" x14ac:dyDescent="0.35">
      <c r="A8" t="s">
        <v>947</v>
      </c>
      <c r="B8" t="s">
        <v>369</v>
      </c>
      <c r="C8" t="s">
        <v>1072</v>
      </c>
      <c r="D8" t="s">
        <v>1064</v>
      </c>
      <c r="E8">
        <v>607406.14</v>
      </c>
      <c r="F8">
        <v>516295.21</v>
      </c>
      <c r="G8">
        <v>516295.21</v>
      </c>
      <c r="H8">
        <v>0</v>
      </c>
      <c r="I8" s="214">
        <v>91110.93</v>
      </c>
      <c r="J8" s="212">
        <v>0</v>
      </c>
      <c r="K8">
        <v>84842.880000000005</v>
      </c>
      <c r="L8">
        <v>6268.05</v>
      </c>
      <c r="M8">
        <v>0</v>
      </c>
      <c r="O8">
        <v>516057.38</v>
      </c>
      <c r="P8">
        <v>516057.38</v>
      </c>
      <c r="Q8">
        <v>462015.86</v>
      </c>
      <c r="R8" s="207">
        <v>462015.86</v>
      </c>
      <c r="S8" s="209">
        <v>0</v>
      </c>
      <c r="T8">
        <v>0</v>
      </c>
      <c r="U8" s="210">
        <v>54041.52</v>
      </c>
      <c r="V8">
        <v>0</v>
      </c>
      <c r="W8">
        <v>50452.05</v>
      </c>
      <c r="X8">
        <v>3589.47</v>
      </c>
      <c r="Y8">
        <v>0</v>
      </c>
    </row>
    <row r="9" spans="1:25" x14ac:dyDescent="0.35">
      <c r="A9" t="s">
        <v>947</v>
      </c>
      <c r="B9" t="s">
        <v>369</v>
      </c>
      <c r="C9" t="s">
        <v>1072</v>
      </c>
      <c r="D9" t="s">
        <v>1064</v>
      </c>
      <c r="N9" t="s">
        <v>1073</v>
      </c>
      <c r="O9">
        <v>0</v>
      </c>
      <c r="P9">
        <v>0</v>
      </c>
      <c r="Q9">
        <v>0</v>
      </c>
      <c r="R9" s="207">
        <v>0</v>
      </c>
      <c r="S9" s="209">
        <v>0</v>
      </c>
      <c r="T9">
        <v>0</v>
      </c>
      <c r="U9" s="210">
        <v>-3772.67</v>
      </c>
      <c r="V9">
        <v>0</v>
      </c>
      <c r="W9">
        <v>-3522.09</v>
      </c>
      <c r="X9">
        <v>-250.58</v>
      </c>
      <c r="Y9">
        <v>0</v>
      </c>
    </row>
    <row r="10" spans="1:25" x14ac:dyDescent="0.35">
      <c r="A10" t="s">
        <v>947</v>
      </c>
      <c r="B10" t="s">
        <v>369</v>
      </c>
      <c r="C10" t="s">
        <v>1072</v>
      </c>
      <c r="D10" t="s">
        <v>1064</v>
      </c>
      <c r="N10" t="s">
        <v>1073</v>
      </c>
      <c r="O10">
        <v>-22579.35</v>
      </c>
      <c r="P10">
        <v>-22579.35</v>
      </c>
      <c r="Q10">
        <v>0</v>
      </c>
      <c r="R10" s="207">
        <v>0</v>
      </c>
      <c r="S10" s="209">
        <v>0</v>
      </c>
      <c r="T10">
        <v>0</v>
      </c>
      <c r="U10" s="210">
        <v>0</v>
      </c>
      <c r="V10">
        <v>0</v>
      </c>
      <c r="W10">
        <v>0</v>
      </c>
      <c r="X10">
        <v>0</v>
      </c>
      <c r="Y10">
        <v>0</v>
      </c>
    </row>
    <row r="11" spans="1:25" x14ac:dyDescent="0.35">
      <c r="A11" t="s">
        <v>947</v>
      </c>
      <c r="B11" t="s">
        <v>369</v>
      </c>
      <c r="C11" t="s">
        <v>1072</v>
      </c>
      <c r="D11" t="s">
        <v>1064</v>
      </c>
      <c r="N11" t="s">
        <v>1073</v>
      </c>
      <c r="O11">
        <v>-2571.75</v>
      </c>
      <c r="P11">
        <v>-2571.75</v>
      </c>
      <c r="Q11">
        <v>0</v>
      </c>
      <c r="R11" s="207">
        <v>0</v>
      </c>
      <c r="S11" s="209">
        <v>0</v>
      </c>
      <c r="T11">
        <v>0</v>
      </c>
      <c r="U11" s="210">
        <v>0</v>
      </c>
      <c r="V11">
        <v>0</v>
      </c>
      <c r="W11">
        <v>0</v>
      </c>
      <c r="X11">
        <v>0</v>
      </c>
      <c r="Y11">
        <v>0</v>
      </c>
    </row>
    <row r="12" spans="1:25" x14ac:dyDescent="0.35">
      <c r="A12" t="s">
        <v>947</v>
      </c>
      <c r="B12" t="s">
        <v>369</v>
      </c>
      <c r="C12" t="s">
        <v>1072</v>
      </c>
      <c r="D12" t="s">
        <v>1064</v>
      </c>
      <c r="N12" t="s">
        <v>1074</v>
      </c>
      <c r="O12">
        <v>0</v>
      </c>
      <c r="P12">
        <v>0</v>
      </c>
      <c r="Q12">
        <v>0</v>
      </c>
      <c r="R12" s="207">
        <v>0</v>
      </c>
      <c r="S12" s="209">
        <v>0</v>
      </c>
      <c r="T12">
        <v>0</v>
      </c>
      <c r="U12" s="210">
        <v>0</v>
      </c>
      <c r="V12">
        <v>0</v>
      </c>
      <c r="W12">
        <v>0</v>
      </c>
      <c r="X12">
        <v>0</v>
      </c>
      <c r="Y12">
        <v>0</v>
      </c>
    </row>
    <row r="13" spans="1:25" x14ac:dyDescent="0.35">
      <c r="A13" t="s">
        <v>946</v>
      </c>
      <c r="B13" t="s">
        <v>1075</v>
      </c>
      <c r="C13" t="s">
        <v>1076</v>
      </c>
      <c r="D13" t="s">
        <v>1064</v>
      </c>
      <c r="E13">
        <v>400317.65</v>
      </c>
      <c r="F13">
        <v>340270</v>
      </c>
      <c r="G13">
        <v>340270</v>
      </c>
      <c r="H13">
        <v>0</v>
      </c>
      <c r="I13" s="214">
        <v>60047.65</v>
      </c>
      <c r="J13" s="212">
        <v>0</v>
      </c>
      <c r="K13">
        <v>60047.65</v>
      </c>
      <c r="L13">
        <v>0</v>
      </c>
      <c r="M13">
        <v>0</v>
      </c>
      <c r="O13">
        <v>109901.74</v>
      </c>
      <c r="P13">
        <v>109901.74</v>
      </c>
      <c r="Q13">
        <v>102081</v>
      </c>
      <c r="R13" s="207">
        <v>102081</v>
      </c>
      <c r="S13" s="209">
        <v>0</v>
      </c>
      <c r="T13">
        <v>0</v>
      </c>
      <c r="U13" s="210">
        <v>1173.1099999999999</v>
      </c>
      <c r="V13">
        <v>0</v>
      </c>
      <c r="W13">
        <v>1173.1099999999999</v>
      </c>
      <c r="X13">
        <v>0</v>
      </c>
      <c r="Y13">
        <v>0</v>
      </c>
    </row>
    <row r="14" spans="1:25" x14ac:dyDescent="0.35">
      <c r="A14" t="s">
        <v>949</v>
      </c>
      <c r="B14" t="s">
        <v>377</v>
      </c>
      <c r="C14" t="s">
        <v>1066</v>
      </c>
      <c r="D14" t="s">
        <v>1064</v>
      </c>
      <c r="E14">
        <v>569725.68000000005</v>
      </c>
      <c r="F14">
        <v>484266.82</v>
      </c>
      <c r="G14">
        <v>484266.82</v>
      </c>
      <c r="H14">
        <v>0</v>
      </c>
      <c r="I14" s="214">
        <v>85458.86</v>
      </c>
      <c r="J14" s="212">
        <v>0</v>
      </c>
      <c r="K14">
        <v>76594.850000000006</v>
      </c>
      <c r="L14">
        <v>0</v>
      </c>
      <c r="M14">
        <v>8864.01</v>
      </c>
      <c r="O14">
        <v>288663.78999999998</v>
      </c>
      <c r="P14">
        <v>286432.96999999997</v>
      </c>
      <c r="Q14">
        <v>267156.23</v>
      </c>
      <c r="R14" s="207">
        <v>267156.23</v>
      </c>
      <c r="S14" s="209">
        <v>0</v>
      </c>
      <c r="T14">
        <v>0</v>
      </c>
      <c r="U14" s="210">
        <v>21507.56</v>
      </c>
      <c r="V14">
        <v>0</v>
      </c>
      <c r="W14">
        <v>19276.740000000002</v>
      </c>
      <c r="X14">
        <v>0</v>
      </c>
      <c r="Y14">
        <v>2230.8200000000002</v>
      </c>
    </row>
    <row r="15" spans="1:25" x14ac:dyDescent="0.35">
      <c r="A15" t="s">
        <v>950</v>
      </c>
      <c r="B15" t="s">
        <v>381</v>
      </c>
      <c r="C15" t="s">
        <v>1068</v>
      </c>
      <c r="D15" t="s">
        <v>1064</v>
      </c>
      <c r="E15">
        <v>616710.03</v>
      </c>
      <c r="F15">
        <v>524203.52000000002</v>
      </c>
      <c r="G15">
        <v>524203.52000000002</v>
      </c>
      <c r="H15">
        <v>0</v>
      </c>
      <c r="I15" s="214">
        <v>92506.51</v>
      </c>
      <c r="J15" s="212">
        <v>0</v>
      </c>
      <c r="K15">
        <v>92506.51</v>
      </c>
      <c r="L15">
        <v>0</v>
      </c>
      <c r="M15">
        <v>0</v>
      </c>
      <c r="O15">
        <v>527429.92000000004</v>
      </c>
      <c r="P15">
        <v>527429.92000000004</v>
      </c>
      <c r="Q15">
        <v>320815.43</v>
      </c>
      <c r="R15" s="207">
        <v>320815.43</v>
      </c>
      <c r="S15" s="209">
        <v>0</v>
      </c>
      <c r="T15">
        <v>0</v>
      </c>
      <c r="U15" s="210">
        <v>2607.29</v>
      </c>
      <c r="V15">
        <v>0</v>
      </c>
      <c r="W15">
        <v>2607.29</v>
      </c>
      <c r="X15">
        <v>0</v>
      </c>
      <c r="Y15">
        <v>0</v>
      </c>
    </row>
    <row r="16" spans="1:25" x14ac:dyDescent="0.35">
      <c r="A16" t="s">
        <v>948</v>
      </c>
      <c r="B16" t="s">
        <v>373</v>
      </c>
      <c r="C16" t="s">
        <v>1063</v>
      </c>
      <c r="D16" t="s">
        <v>1064</v>
      </c>
      <c r="E16">
        <v>566036.31999999995</v>
      </c>
      <c r="F16">
        <v>459270</v>
      </c>
      <c r="G16">
        <v>459270</v>
      </c>
      <c r="H16">
        <v>0</v>
      </c>
      <c r="I16" s="214">
        <v>106766.32</v>
      </c>
      <c r="J16" s="212">
        <v>0</v>
      </c>
      <c r="K16">
        <v>106766.32</v>
      </c>
      <c r="L16">
        <v>0</v>
      </c>
      <c r="M16">
        <v>0</v>
      </c>
      <c r="O16">
        <v>703132.52</v>
      </c>
      <c r="P16">
        <v>703132.52</v>
      </c>
      <c r="Q16">
        <v>459270</v>
      </c>
      <c r="R16" s="207">
        <v>459270</v>
      </c>
      <c r="S16" s="209">
        <v>0</v>
      </c>
      <c r="T16">
        <v>0</v>
      </c>
      <c r="U16" s="210">
        <v>106637.15</v>
      </c>
      <c r="V16">
        <v>0</v>
      </c>
      <c r="W16">
        <v>106637.15</v>
      </c>
      <c r="X16">
        <v>0</v>
      </c>
      <c r="Y16">
        <v>0</v>
      </c>
    </row>
    <row r="17" spans="1:25" x14ac:dyDescent="0.35">
      <c r="A17" t="s">
        <v>934</v>
      </c>
      <c r="B17" t="s">
        <v>1077</v>
      </c>
      <c r="C17" t="s">
        <v>1078</v>
      </c>
      <c r="D17" t="s">
        <v>1064</v>
      </c>
      <c r="E17">
        <v>1392800</v>
      </c>
      <c r="F17">
        <v>789008.78</v>
      </c>
      <c r="G17">
        <v>789008.78</v>
      </c>
      <c r="H17">
        <v>0</v>
      </c>
      <c r="I17" s="214">
        <v>603791.22</v>
      </c>
      <c r="J17" s="212">
        <v>0</v>
      </c>
      <c r="K17">
        <v>603791.22</v>
      </c>
      <c r="L17">
        <v>0</v>
      </c>
      <c r="M17">
        <v>0</v>
      </c>
      <c r="O17">
        <v>714024.13</v>
      </c>
      <c r="P17">
        <v>714024.13</v>
      </c>
      <c r="Q17">
        <v>374694.13</v>
      </c>
      <c r="R17" s="207">
        <v>374694.13</v>
      </c>
      <c r="S17" s="209">
        <v>0</v>
      </c>
      <c r="T17">
        <v>0</v>
      </c>
      <c r="U17" s="210">
        <v>339330</v>
      </c>
      <c r="V17">
        <v>0</v>
      </c>
      <c r="W17">
        <v>339330</v>
      </c>
      <c r="X17">
        <v>0</v>
      </c>
      <c r="Y17">
        <v>0</v>
      </c>
    </row>
    <row r="18" spans="1:25" x14ac:dyDescent="0.35">
      <c r="A18" t="s">
        <v>935</v>
      </c>
      <c r="B18" t="s">
        <v>1079</v>
      </c>
      <c r="C18" t="s">
        <v>1080</v>
      </c>
      <c r="D18" t="s">
        <v>1064</v>
      </c>
      <c r="E18">
        <v>1229574.68</v>
      </c>
      <c r="F18">
        <v>823834.4</v>
      </c>
      <c r="G18">
        <v>823834.4</v>
      </c>
      <c r="H18">
        <v>0</v>
      </c>
      <c r="I18" s="214">
        <v>405740.28</v>
      </c>
      <c r="J18" s="212">
        <v>0</v>
      </c>
      <c r="K18">
        <v>77088.759999999995</v>
      </c>
      <c r="L18">
        <v>0</v>
      </c>
      <c r="M18">
        <v>328651.52000000002</v>
      </c>
      <c r="O18">
        <v>875616.17</v>
      </c>
      <c r="P18">
        <v>677828.02</v>
      </c>
      <c r="Q18">
        <v>556212.31000000006</v>
      </c>
      <c r="R18" s="207">
        <v>556212.31000000006</v>
      </c>
      <c r="S18" s="209">
        <v>0</v>
      </c>
      <c r="T18">
        <v>0</v>
      </c>
      <c r="U18" s="210">
        <v>319403.86</v>
      </c>
      <c r="V18">
        <v>0</v>
      </c>
      <c r="W18">
        <v>77095.33</v>
      </c>
      <c r="X18">
        <v>0</v>
      </c>
      <c r="Y18">
        <v>242308.53</v>
      </c>
    </row>
    <row r="19" spans="1:25" x14ac:dyDescent="0.35">
      <c r="A19" t="s">
        <v>938</v>
      </c>
      <c r="B19" t="s">
        <v>1081</v>
      </c>
      <c r="C19" t="s">
        <v>1082</v>
      </c>
      <c r="D19" t="s">
        <v>1064</v>
      </c>
      <c r="E19">
        <v>1226741.69</v>
      </c>
      <c r="F19">
        <v>824798.84</v>
      </c>
      <c r="G19">
        <v>824798.84</v>
      </c>
      <c r="H19">
        <v>0</v>
      </c>
      <c r="I19" s="214">
        <v>401942.85</v>
      </c>
      <c r="J19" s="212">
        <v>0</v>
      </c>
      <c r="K19">
        <v>0</v>
      </c>
      <c r="L19">
        <v>0</v>
      </c>
      <c r="M19">
        <v>401942.85</v>
      </c>
      <c r="O19">
        <v>908170.39</v>
      </c>
      <c r="P19">
        <v>609056.39</v>
      </c>
      <c r="Q19">
        <v>608860.23</v>
      </c>
      <c r="R19" s="207">
        <v>608860.23</v>
      </c>
      <c r="S19" s="209">
        <v>0</v>
      </c>
      <c r="T19">
        <v>0</v>
      </c>
      <c r="U19" s="210">
        <v>299310.15999999997</v>
      </c>
      <c r="V19">
        <v>0</v>
      </c>
      <c r="W19">
        <v>0</v>
      </c>
      <c r="X19">
        <v>0</v>
      </c>
      <c r="Y19">
        <v>299310.15999999997</v>
      </c>
    </row>
    <row r="20" spans="1:25" x14ac:dyDescent="0.35">
      <c r="A20" t="s">
        <v>937</v>
      </c>
      <c r="B20" t="s">
        <v>1083</v>
      </c>
      <c r="C20" t="s">
        <v>1084</v>
      </c>
      <c r="D20" t="s">
        <v>1064</v>
      </c>
      <c r="E20">
        <v>1665450</v>
      </c>
      <c r="F20">
        <v>1110408</v>
      </c>
      <c r="G20">
        <v>1110408</v>
      </c>
      <c r="H20">
        <v>0</v>
      </c>
      <c r="I20" s="214">
        <v>555042</v>
      </c>
      <c r="J20" s="212">
        <v>0</v>
      </c>
      <c r="K20">
        <v>0</v>
      </c>
      <c r="L20">
        <v>0</v>
      </c>
      <c r="M20">
        <v>555042</v>
      </c>
      <c r="O20">
        <v>1196833.49</v>
      </c>
      <c r="P20">
        <v>884148.56</v>
      </c>
      <c r="Q20">
        <v>664148.55000000005</v>
      </c>
      <c r="R20" s="207">
        <v>664148.55000000005</v>
      </c>
      <c r="S20" s="209">
        <v>0</v>
      </c>
      <c r="T20">
        <v>0</v>
      </c>
      <c r="U20" s="210">
        <v>312684.94</v>
      </c>
      <c r="V20">
        <v>0</v>
      </c>
      <c r="W20">
        <v>0</v>
      </c>
      <c r="X20">
        <v>0</v>
      </c>
      <c r="Y20">
        <v>312684.94</v>
      </c>
    </row>
    <row r="21" spans="1:25" x14ac:dyDescent="0.35">
      <c r="A21" t="s">
        <v>937</v>
      </c>
      <c r="B21" t="s">
        <v>1083</v>
      </c>
      <c r="C21" t="s">
        <v>1084</v>
      </c>
      <c r="D21" t="s">
        <v>1064</v>
      </c>
      <c r="N21" t="s">
        <v>1073</v>
      </c>
      <c r="O21">
        <v>0</v>
      </c>
      <c r="P21">
        <v>0</v>
      </c>
      <c r="Q21">
        <v>0</v>
      </c>
      <c r="R21" s="207">
        <v>0</v>
      </c>
      <c r="S21" s="209">
        <v>0</v>
      </c>
      <c r="T21">
        <v>0</v>
      </c>
      <c r="U21" s="210">
        <v>-59287.85</v>
      </c>
      <c r="V21">
        <v>0</v>
      </c>
      <c r="W21">
        <v>0</v>
      </c>
      <c r="X21">
        <v>0</v>
      </c>
      <c r="Y21">
        <v>-59287.85</v>
      </c>
    </row>
    <row r="22" spans="1:25" x14ac:dyDescent="0.35">
      <c r="A22" t="s">
        <v>937</v>
      </c>
      <c r="B22" t="s">
        <v>1083</v>
      </c>
      <c r="C22" t="s">
        <v>1084</v>
      </c>
      <c r="D22" t="s">
        <v>1064</v>
      </c>
      <c r="N22" t="s">
        <v>1073</v>
      </c>
      <c r="O22">
        <v>-211180</v>
      </c>
      <c r="P22">
        <v>-151892.15</v>
      </c>
      <c r="Q22">
        <v>0</v>
      </c>
      <c r="R22" s="207">
        <v>0</v>
      </c>
      <c r="S22" s="209">
        <v>0</v>
      </c>
      <c r="T22">
        <v>0</v>
      </c>
      <c r="U22" s="210">
        <v>0</v>
      </c>
      <c r="V22">
        <v>0</v>
      </c>
      <c r="W22">
        <v>0</v>
      </c>
      <c r="X22">
        <v>0</v>
      </c>
      <c r="Y22">
        <v>0</v>
      </c>
    </row>
    <row r="23" spans="1:25" x14ac:dyDescent="0.35">
      <c r="A23" t="s">
        <v>936</v>
      </c>
      <c r="B23" t="s">
        <v>1085</v>
      </c>
      <c r="C23" t="s">
        <v>1086</v>
      </c>
      <c r="D23" t="s">
        <v>861</v>
      </c>
      <c r="E23">
        <v>3752037.22</v>
      </c>
      <c r="F23">
        <v>1717232.99</v>
      </c>
      <c r="G23">
        <v>1717232.99</v>
      </c>
      <c r="H23">
        <v>0</v>
      </c>
      <c r="I23" s="214">
        <v>2034804.23</v>
      </c>
      <c r="J23" s="212">
        <v>0</v>
      </c>
      <c r="K23">
        <v>0</v>
      </c>
      <c r="L23">
        <v>0</v>
      </c>
      <c r="M23">
        <v>2034804.23</v>
      </c>
      <c r="O23">
        <v>3744065.92</v>
      </c>
      <c r="P23">
        <v>2901475.15</v>
      </c>
      <c r="Q23">
        <v>1713584.68</v>
      </c>
      <c r="R23" s="207">
        <v>1713584.68</v>
      </c>
      <c r="S23" s="209">
        <v>0</v>
      </c>
      <c r="T23">
        <v>0</v>
      </c>
      <c r="U23" s="210">
        <v>2030481.24</v>
      </c>
      <c r="V23">
        <v>0</v>
      </c>
      <c r="W23">
        <v>0</v>
      </c>
      <c r="X23">
        <v>1187890.47</v>
      </c>
      <c r="Y23">
        <v>842590.77</v>
      </c>
    </row>
    <row r="24" spans="1:25" x14ac:dyDescent="0.35">
      <c r="A24" t="s">
        <v>939</v>
      </c>
      <c r="B24" t="s">
        <v>325</v>
      </c>
      <c r="C24" t="s">
        <v>1087</v>
      </c>
      <c r="D24" t="s">
        <v>1064</v>
      </c>
      <c r="E24">
        <v>2011598.52</v>
      </c>
      <c r="F24">
        <v>1609278.82</v>
      </c>
      <c r="G24">
        <v>1609278.82</v>
      </c>
      <c r="H24">
        <v>0</v>
      </c>
      <c r="I24" s="214">
        <v>402319.7</v>
      </c>
      <c r="J24" s="212">
        <v>0</v>
      </c>
      <c r="K24">
        <v>0</v>
      </c>
      <c r="L24">
        <v>0</v>
      </c>
      <c r="M24">
        <v>402319.7</v>
      </c>
      <c r="O24">
        <v>1620494.31</v>
      </c>
      <c r="P24">
        <v>1296395.45</v>
      </c>
      <c r="Q24">
        <v>1296395.45</v>
      </c>
      <c r="R24" s="207">
        <v>1296395.45</v>
      </c>
      <c r="S24" s="209">
        <v>0</v>
      </c>
      <c r="T24">
        <v>0</v>
      </c>
      <c r="U24" s="210">
        <v>324098.86</v>
      </c>
      <c r="V24">
        <v>0</v>
      </c>
      <c r="W24">
        <v>0</v>
      </c>
      <c r="X24">
        <v>0</v>
      </c>
      <c r="Y24">
        <v>324098.86</v>
      </c>
    </row>
    <row r="25" spans="1:25" x14ac:dyDescent="0.35">
      <c r="A25" t="s">
        <v>941</v>
      </c>
      <c r="B25" t="s">
        <v>340</v>
      </c>
      <c r="C25" t="s">
        <v>1080</v>
      </c>
      <c r="D25" t="s">
        <v>1064</v>
      </c>
      <c r="E25">
        <v>677199.48</v>
      </c>
      <c r="F25">
        <v>375000</v>
      </c>
      <c r="G25">
        <v>375000</v>
      </c>
      <c r="H25">
        <v>0</v>
      </c>
      <c r="I25" s="214">
        <v>302199.48</v>
      </c>
      <c r="J25" s="212">
        <v>0</v>
      </c>
      <c r="K25">
        <v>271961.78000000003</v>
      </c>
      <c r="L25">
        <v>0</v>
      </c>
      <c r="M25">
        <v>30237.7</v>
      </c>
      <c r="O25">
        <v>15700</v>
      </c>
      <c r="P25">
        <v>14998.98</v>
      </c>
      <c r="Q25">
        <v>8693.89</v>
      </c>
      <c r="R25" s="207">
        <v>8693.89</v>
      </c>
      <c r="S25" s="209">
        <v>0</v>
      </c>
      <c r="T25">
        <v>0</v>
      </c>
      <c r="U25" s="210">
        <v>7006.11</v>
      </c>
      <c r="V25">
        <v>0</v>
      </c>
      <c r="W25">
        <v>6305.09</v>
      </c>
      <c r="X25">
        <v>0</v>
      </c>
      <c r="Y25">
        <v>701.02</v>
      </c>
    </row>
    <row r="26" spans="1:25" x14ac:dyDescent="0.35">
      <c r="A26" t="s">
        <v>933</v>
      </c>
      <c r="B26" t="s">
        <v>1088</v>
      </c>
      <c r="C26" t="s">
        <v>1068</v>
      </c>
      <c r="D26" t="s">
        <v>1089</v>
      </c>
      <c r="E26">
        <v>298749.28000000003</v>
      </c>
      <c r="F26">
        <v>253936.88</v>
      </c>
      <c r="G26">
        <v>253936.88</v>
      </c>
      <c r="H26">
        <v>0</v>
      </c>
      <c r="I26" s="214">
        <v>44812.4</v>
      </c>
      <c r="J26" s="212">
        <v>0</v>
      </c>
      <c r="K26">
        <v>44812.4</v>
      </c>
      <c r="L26">
        <v>0</v>
      </c>
      <c r="M26">
        <v>0</v>
      </c>
      <c r="O26">
        <v>0</v>
      </c>
      <c r="P26">
        <v>0</v>
      </c>
      <c r="Q26">
        <v>0</v>
      </c>
      <c r="R26" s="207">
        <v>0</v>
      </c>
      <c r="S26" s="209">
        <v>0</v>
      </c>
      <c r="T26">
        <v>0</v>
      </c>
      <c r="U26" s="210">
        <v>0</v>
      </c>
      <c r="V26">
        <v>0</v>
      </c>
      <c r="W26">
        <v>0</v>
      </c>
      <c r="X26">
        <v>0</v>
      </c>
      <c r="Y26">
        <v>0</v>
      </c>
    </row>
    <row r="27" spans="1:25" x14ac:dyDescent="0.35">
      <c r="A27" t="s">
        <v>933</v>
      </c>
      <c r="B27" t="s">
        <v>1088</v>
      </c>
      <c r="C27" t="s">
        <v>1068</v>
      </c>
      <c r="D27" t="s">
        <v>1089</v>
      </c>
      <c r="N27" t="s">
        <v>1090</v>
      </c>
      <c r="O27">
        <v>0</v>
      </c>
      <c r="P27">
        <v>0</v>
      </c>
      <c r="Q27">
        <v>0</v>
      </c>
      <c r="R27" s="207">
        <v>0</v>
      </c>
      <c r="S27" s="209">
        <v>0</v>
      </c>
      <c r="T27">
        <v>0</v>
      </c>
      <c r="U27" s="210">
        <v>-2455.7399999999998</v>
      </c>
      <c r="V27">
        <v>0</v>
      </c>
      <c r="W27">
        <v>-2455.7399999999998</v>
      </c>
      <c r="X27">
        <v>0</v>
      </c>
      <c r="Y27">
        <v>0</v>
      </c>
    </row>
    <row r="28" spans="1:25" x14ac:dyDescent="0.35">
      <c r="A28" t="s">
        <v>933</v>
      </c>
      <c r="B28" t="s">
        <v>1088</v>
      </c>
      <c r="C28" t="s">
        <v>1068</v>
      </c>
      <c r="D28" t="s">
        <v>1089</v>
      </c>
      <c r="N28" t="s">
        <v>1090</v>
      </c>
      <c r="O28">
        <v>-16371.56</v>
      </c>
      <c r="P28">
        <v>-16371.56</v>
      </c>
      <c r="Q28">
        <v>-13915.82</v>
      </c>
      <c r="R28" s="207">
        <v>-13915.82</v>
      </c>
      <c r="S28" s="209">
        <v>0</v>
      </c>
      <c r="T28">
        <v>0</v>
      </c>
      <c r="U28" s="210">
        <v>0</v>
      </c>
      <c r="V28">
        <v>0</v>
      </c>
      <c r="W28">
        <v>0</v>
      </c>
      <c r="X28">
        <v>0</v>
      </c>
      <c r="Y28">
        <v>0</v>
      </c>
    </row>
    <row r="29" spans="1:25" x14ac:dyDescent="0.35">
      <c r="A29" t="s">
        <v>929</v>
      </c>
      <c r="B29" t="s">
        <v>1091</v>
      </c>
      <c r="C29" t="s">
        <v>1072</v>
      </c>
      <c r="D29" t="s">
        <v>1064</v>
      </c>
      <c r="E29">
        <v>493252.18</v>
      </c>
      <c r="F29">
        <v>419264.35</v>
      </c>
      <c r="G29">
        <v>419264.35</v>
      </c>
      <c r="H29">
        <v>0</v>
      </c>
      <c r="I29" s="214">
        <v>73987.83</v>
      </c>
      <c r="J29" s="212">
        <v>0</v>
      </c>
      <c r="K29">
        <v>73987.83</v>
      </c>
      <c r="L29">
        <v>0</v>
      </c>
      <c r="M29">
        <v>0</v>
      </c>
      <c r="O29">
        <v>424421.17</v>
      </c>
      <c r="P29">
        <v>424421.17</v>
      </c>
      <c r="Q29">
        <v>318507.99</v>
      </c>
      <c r="R29" s="207">
        <v>318507.99</v>
      </c>
      <c r="S29" s="209">
        <v>0</v>
      </c>
      <c r="T29">
        <v>0</v>
      </c>
      <c r="U29" s="210">
        <v>50913.18</v>
      </c>
      <c r="V29">
        <v>0</v>
      </c>
      <c r="W29">
        <v>50913.18</v>
      </c>
      <c r="X29">
        <v>0</v>
      </c>
      <c r="Y29">
        <v>0</v>
      </c>
    </row>
    <row r="30" spans="1:25" x14ac:dyDescent="0.35">
      <c r="A30" t="s">
        <v>930</v>
      </c>
      <c r="B30" t="s">
        <v>1092</v>
      </c>
      <c r="C30" t="s">
        <v>1068</v>
      </c>
      <c r="D30" t="s">
        <v>1064</v>
      </c>
      <c r="E30">
        <v>282956.7</v>
      </c>
      <c r="F30">
        <v>240513.19</v>
      </c>
      <c r="G30">
        <v>240513.19</v>
      </c>
      <c r="H30">
        <v>0</v>
      </c>
      <c r="I30" s="214">
        <v>42443.51</v>
      </c>
      <c r="J30" s="212">
        <v>0</v>
      </c>
      <c r="K30">
        <v>42443.51</v>
      </c>
      <c r="L30">
        <v>0</v>
      </c>
      <c r="M30">
        <v>0</v>
      </c>
      <c r="O30">
        <v>206076.89</v>
      </c>
      <c r="P30">
        <v>206076.89</v>
      </c>
      <c r="Q30">
        <v>175165.35</v>
      </c>
      <c r="R30" s="207">
        <v>175165.35</v>
      </c>
      <c r="S30" s="209">
        <v>0</v>
      </c>
      <c r="T30">
        <v>0</v>
      </c>
      <c r="U30" s="210">
        <v>30911.54</v>
      </c>
      <c r="V30">
        <v>0</v>
      </c>
      <c r="W30">
        <v>30911.54</v>
      </c>
      <c r="X30">
        <v>0</v>
      </c>
      <c r="Y30">
        <v>0</v>
      </c>
    </row>
    <row r="31" spans="1:25" x14ac:dyDescent="0.35">
      <c r="A31" t="s">
        <v>930</v>
      </c>
      <c r="B31" t="s">
        <v>1092</v>
      </c>
      <c r="C31" t="s">
        <v>1068</v>
      </c>
      <c r="D31" t="s">
        <v>1064</v>
      </c>
      <c r="N31" t="s">
        <v>1073</v>
      </c>
      <c r="O31">
        <v>0</v>
      </c>
      <c r="P31">
        <v>0</v>
      </c>
      <c r="Q31">
        <v>0</v>
      </c>
      <c r="R31" s="207">
        <v>0</v>
      </c>
      <c r="S31" s="209">
        <v>0</v>
      </c>
      <c r="T31">
        <v>0</v>
      </c>
      <c r="U31" s="210">
        <v>-546.94000000000005</v>
      </c>
      <c r="V31">
        <v>0</v>
      </c>
      <c r="W31">
        <v>-546.94000000000005</v>
      </c>
      <c r="X31">
        <v>0</v>
      </c>
      <c r="Y31">
        <v>0</v>
      </c>
    </row>
    <row r="32" spans="1:25" x14ac:dyDescent="0.35">
      <c r="A32" t="s">
        <v>930</v>
      </c>
      <c r="B32" t="s">
        <v>1092</v>
      </c>
      <c r="C32" t="s">
        <v>1068</v>
      </c>
      <c r="D32" t="s">
        <v>1064</v>
      </c>
      <c r="N32" t="s">
        <v>1073</v>
      </c>
      <c r="O32">
        <v>-3646.27</v>
      </c>
      <c r="P32">
        <v>-3646.27</v>
      </c>
      <c r="Q32">
        <v>0</v>
      </c>
      <c r="R32" s="207">
        <v>0</v>
      </c>
      <c r="S32" s="209">
        <v>0</v>
      </c>
      <c r="T32">
        <v>0</v>
      </c>
      <c r="U32" s="210">
        <v>0</v>
      </c>
      <c r="V32">
        <v>0</v>
      </c>
      <c r="W32">
        <v>0</v>
      </c>
      <c r="X32">
        <v>0</v>
      </c>
      <c r="Y32">
        <v>0</v>
      </c>
    </row>
    <row r="33" spans="1:25" x14ac:dyDescent="0.35">
      <c r="A33" t="s">
        <v>930</v>
      </c>
      <c r="B33" t="s">
        <v>1092</v>
      </c>
      <c r="C33" t="s">
        <v>1068</v>
      </c>
      <c r="D33" t="s">
        <v>1064</v>
      </c>
      <c r="N33" t="s">
        <v>1073</v>
      </c>
      <c r="O33">
        <v>0</v>
      </c>
      <c r="P33">
        <v>0</v>
      </c>
      <c r="Q33">
        <v>0</v>
      </c>
      <c r="R33" s="207">
        <v>0</v>
      </c>
      <c r="S33" s="209">
        <v>0</v>
      </c>
      <c r="T33">
        <v>0</v>
      </c>
      <c r="U33" s="210">
        <v>-6.02</v>
      </c>
      <c r="V33">
        <v>0</v>
      </c>
      <c r="W33">
        <v>-6.02</v>
      </c>
      <c r="X33">
        <v>0</v>
      </c>
      <c r="Y33">
        <v>0</v>
      </c>
    </row>
    <row r="34" spans="1:25" x14ac:dyDescent="0.35">
      <c r="A34" t="s">
        <v>930</v>
      </c>
      <c r="B34" t="s">
        <v>1092</v>
      </c>
      <c r="C34" t="s">
        <v>1068</v>
      </c>
      <c r="D34" t="s">
        <v>1064</v>
      </c>
      <c r="N34" t="s">
        <v>1073</v>
      </c>
      <c r="O34">
        <v>-40.1</v>
      </c>
      <c r="P34">
        <v>-40.1</v>
      </c>
      <c r="Q34">
        <v>0</v>
      </c>
      <c r="R34" s="207">
        <v>0</v>
      </c>
      <c r="S34" s="209">
        <v>0</v>
      </c>
      <c r="T34">
        <v>0</v>
      </c>
      <c r="U34" s="210">
        <v>0</v>
      </c>
      <c r="V34">
        <v>0</v>
      </c>
      <c r="W34">
        <v>0</v>
      </c>
      <c r="X34">
        <v>0</v>
      </c>
      <c r="Y34">
        <v>0</v>
      </c>
    </row>
    <row r="35" spans="1:25" x14ac:dyDescent="0.35">
      <c r="A35" t="s">
        <v>931</v>
      </c>
      <c r="B35" t="s">
        <v>1093</v>
      </c>
      <c r="C35" t="s">
        <v>1063</v>
      </c>
      <c r="D35" t="s">
        <v>1064</v>
      </c>
      <c r="E35">
        <v>270483.15000000002</v>
      </c>
      <c r="F35">
        <v>221058</v>
      </c>
      <c r="G35">
        <v>221058</v>
      </c>
      <c r="H35">
        <v>0</v>
      </c>
      <c r="I35" s="214">
        <v>49425.15</v>
      </c>
      <c r="J35" s="212">
        <v>0</v>
      </c>
      <c r="K35">
        <v>49425.15</v>
      </c>
      <c r="L35">
        <v>0</v>
      </c>
      <c r="M35">
        <v>0</v>
      </c>
      <c r="O35">
        <v>245663.75</v>
      </c>
      <c r="P35">
        <v>245663.75</v>
      </c>
      <c r="Q35">
        <v>177891.94</v>
      </c>
      <c r="R35" s="207">
        <v>177891.94</v>
      </c>
      <c r="S35" s="209">
        <v>0</v>
      </c>
      <c r="T35">
        <v>0</v>
      </c>
      <c r="U35" s="210">
        <v>32771.81</v>
      </c>
      <c r="V35">
        <v>0</v>
      </c>
      <c r="W35">
        <v>32771.81</v>
      </c>
      <c r="X35">
        <v>0</v>
      </c>
      <c r="Y35">
        <v>0</v>
      </c>
    </row>
    <row r="36" spans="1:25" x14ac:dyDescent="0.35">
      <c r="A36" t="s">
        <v>932</v>
      </c>
      <c r="B36" t="s">
        <v>284</v>
      </c>
      <c r="C36" t="s">
        <v>1066</v>
      </c>
      <c r="D36" t="s">
        <v>1064</v>
      </c>
      <c r="E36">
        <v>417260.75</v>
      </c>
      <c r="F36">
        <v>284719.81</v>
      </c>
      <c r="G36">
        <v>284719.81</v>
      </c>
      <c r="H36">
        <v>0</v>
      </c>
      <c r="I36" s="214">
        <v>132540.94</v>
      </c>
      <c r="J36" s="212">
        <v>0</v>
      </c>
      <c r="K36">
        <v>132540.94</v>
      </c>
      <c r="L36">
        <v>0</v>
      </c>
      <c r="M36">
        <v>0</v>
      </c>
      <c r="O36">
        <v>15000</v>
      </c>
      <c r="P36">
        <v>15000</v>
      </c>
      <c r="Q36">
        <v>15000</v>
      </c>
      <c r="R36" s="207">
        <v>15000</v>
      </c>
      <c r="S36" s="209">
        <v>0</v>
      </c>
      <c r="T36">
        <v>0</v>
      </c>
      <c r="U36" s="210">
        <v>0</v>
      </c>
      <c r="V36">
        <v>0</v>
      </c>
      <c r="W36">
        <v>0</v>
      </c>
      <c r="X36">
        <v>0</v>
      </c>
      <c r="Y36">
        <v>0</v>
      </c>
    </row>
    <row r="37" spans="1:25" x14ac:dyDescent="0.35">
      <c r="A37" t="s">
        <v>955</v>
      </c>
      <c r="B37" t="s">
        <v>1094</v>
      </c>
      <c r="C37" t="s">
        <v>1072</v>
      </c>
      <c r="D37" t="s">
        <v>861</v>
      </c>
      <c r="E37">
        <v>238835.47</v>
      </c>
      <c r="F37">
        <v>203010.14</v>
      </c>
      <c r="G37">
        <v>203010.14</v>
      </c>
      <c r="H37">
        <v>0</v>
      </c>
      <c r="I37" s="214">
        <v>35825.33</v>
      </c>
      <c r="J37" s="212">
        <v>0</v>
      </c>
      <c r="K37">
        <v>35825.33</v>
      </c>
      <c r="L37">
        <v>0</v>
      </c>
      <c r="M37">
        <v>0</v>
      </c>
      <c r="O37">
        <v>238835.47</v>
      </c>
      <c r="P37">
        <v>238835.47</v>
      </c>
      <c r="Q37">
        <v>203010.14</v>
      </c>
      <c r="R37" s="207">
        <v>203010.14</v>
      </c>
      <c r="S37" s="209">
        <v>0</v>
      </c>
      <c r="T37">
        <v>0</v>
      </c>
      <c r="U37" s="210">
        <v>35825.33</v>
      </c>
      <c r="V37">
        <v>0</v>
      </c>
      <c r="W37">
        <v>35825.33</v>
      </c>
      <c r="X37">
        <v>0</v>
      </c>
      <c r="Y37">
        <v>0</v>
      </c>
    </row>
    <row r="38" spans="1:25" x14ac:dyDescent="0.35">
      <c r="A38" t="s">
        <v>952</v>
      </c>
      <c r="B38" t="s">
        <v>391</v>
      </c>
      <c r="C38" t="s">
        <v>1063</v>
      </c>
      <c r="D38" t="s">
        <v>1064</v>
      </c>
      <c r="E38">
        <v>401597.48</v>
      </c>
      <c r="F38">
        <v>325725</v>
      </c>
      <c r="G38">
        <v>325725</v>
      </c>
      <c r="H38">
        <v>0</v>
      </c>
      <c r="I38" s="214">
        <v>75872.479999999996</v>
      </c>
      <c r="J38" s="212">
        <v>0</v>
      </c>
      <c r="K38">
        <v>75872.479999999996</v>
      </c>
      <c r="L38">
        <v>0</v>
      </c>
      <c r="M38">
        <v>0</v>
      </c>
      <c r="O38">
        <v>406740.3</v>
      </c>
      <c r="P38">
        <v>406740.3</v>
      </c>
      <c r="Q38">
        <v>294350.88</v>
      </c>
      <c r="R38" s="207">
        <v>294350.88</v>
      </c>
      <c r="S38" s="209">
        <v>0</v>
      </c>
      <c r="T38">
        <v>0</v>
      </c>
      <c r="U38" s="210">
        <v>64661.31</v>
      </c>
      <c r="V38">
        <v>0</v>
      </c>
      <c r="W38">
        <v>64661.31</v>
      </c>
      <c r="X38">
        <v>0</v>
      </c>
      <c r="Y38">
        <v>0</v>
      </c>
    </row>
    <row r="39" spans="1:25" x14ac:dyDescent="0.35">
      <c r="A39" t="s">
        <v>954</v>
      </c>
      <c r="B39" t="s">
        <v>398</v>
      </c>
      <c r="C39" t="s">
        <v>1068</v>
      </c>
      <c r="D39" t="s">
        <v>1064</v>
      </c>
      <c r="E39">
        <v>591365.71</v>
      </c>
      <c r="F39">
        <v>502660.84</v>
      </c>
      <c r="G39">
        <v>502660.84</v>
      </c>
      <c r="H39">
        <v>0</v>
      </c>
      <c r="I39" s="214">
        <v>88704.87</v>
      </c>
      <c r="J39" s="212">
        <v>0</v>
      </c>
      <c r="K39">
        <v>88704.87</v>
      </c>
      <c r="L39">
        <v>0</v>
      </c>
      <c r="M39">
        <v>0</v>
      </c>
      <c r="O39">
        <v>70822.81</v>
      </c>
      <c r="P39">
        <v>70822.81</v>
      </c>
      <c r="Q39">
        <v>66199.39</v>
      </c>
      <c r="R39" s="207">
        <v>66199.39</v>
      </c>
      <c r="S39" s="209">
        <v>0</v>
      </c>
      <c r="T39">
        <v>0</v>
      </c>
      <c r="U39" s="210">
        <v>4623.42</v>
      </c>
      <c r="V39">
        <v>0</v>
      </c>
      <c r="W39">
        <v>4623.42</v>
      </c>
      <c r="X39">
        <v>0</v>
      </c>
      <c r="Y39">
        <v>0</v>
      </c>
    </row>
    <row r="40" spans="1:25" x14ac:dyDescent="0.35">
      <c r="A40" t="s">
        <v>953</v>
      </c>
      <c r="B40" t="s">
        <v>395</v>
      </c>
      <c r="C40" t="s">
        <v>1066</v>
      </c>
      <c r="D40" t="s">
        <v>1064</v>
      </c>
      <c r="E40">
        <v>644100</v>
      </c>
      <c r="F40">
        <v>547485</v>
      </c>
      <c r="G40">
        <v>547485</v>
      </c>
      <c r="H40">
        <v>0</v>
      </c>
      <c r="I40" s="214">
        <v>96615</v>
      </c>
      <c r="J40" s="212">
        <v>0</v>
      </c>
      <c r="K40">
        <v>96615</v>
      </c>
      <c r="L40">
        <v>0</v>
      </c>
      <c r="M40">
        <v>0</v>
      </c>
      <c r="O40">
        <v>198188.36</v>
      </c>
      <c r="P40">
        <v>198188.36</v>
      </c>
      <c r="Q40">
        <v>177098</v>
      </c>
      <c r="R40" s="207">
        <v>177098</v>
      </c>
      <c r="S40" s="209">
        <v>0</v>
      </c>
      <c r="T40">
        <v>0</v>
      </c>
      <c r="U40" s="210">
        <v>5091.51</v>
      </c>
      <c r="V40">
        <v>0</v>
      </c>
      <c r="W40">
        <v>5091.51</v>
      </c>
      <c r="X40">
        <v>0</v>
      </c>
      <c r="Y40">
        <v>0</v>
      </c>
    </row>
    <row r="41" spans="1:25" x14ac:dyDescent="0.35">
      <c r="A41" t="s">
        <v>956</v>
      </c>
      <c r="B41" t="s">
        <v>404</v>
      </c>
      <c r="C41" t="s">
        <v>1072</v>
      </c>
      <c r="D41" t="s">
        <v>1064</v>
      </c>
      <c r="E41">
        <v>170426</v>
      </c>
      <c r="F41">
        <v>144862.1</v>
      </c>
      <c r="G41">
        <v>144862.1</v>
      </c>
      <c r="H41">
        <v>0</v>
      </c>
      <c r="I41" s="214">
        <v>25563.9</v>
      </c>
      <c r="J41" s="212">
        <v>0</v>
      </c>
      <c r="K41">
        <v>25563.9</v>
      </c>
      <c r="L41">
        <v>0</v>
      </c>
      <c r="M41">
        <v>0</v>
      </c>
      <c r="O41">
        <v>86690.67</v>
      </c>
      <c r="P41">
        <v>86690.67</v>
      </c>
      <c r="Q41">
        <v>80205.86</v>
      </c>
      <c r="R41" s="207">
        <v>80205.86</v>
      </c>
      <c r="S41" s="209">
        <v>0</v>
      </c>
      <c r="T41">
        <v>0</v>
      </c>
      <c r="U41" s="210">
        <v>6484.81</v>
      </c>
      <c r="V41">
        <v>0</v>
      </c>
      <c r="W41">
        <v>6484.81</v>
      </c>
      <c r="X41">
        <v>0</v>
      </c>
      <c r="Y41">
        <v>0</v>
      </c>
    </row>
    <row r="42" spans="1:25" x14ac:dyDescent="0.35">
      <c r="A42" t="s">
        <v>959</v>
      </c>
      <c r="B42" t="s">
        <v>1095</v>
      </c>
      <c r="C42" t="s">
        <v>1063</v>
      </c>
      <c r="D42" t="s">
        <v>1064</v>
      </c>
      <c r="E42">
        <v>271859.99</v>
      </c>
      <c r="F42">
        <v>213195.03</v>
      </c>
      <c r="G42">
        <v>213195.03</v>
      </c>
      <c r="H42">
        <v>0</v>
      </c>
      <c r="I42" s="214">
        <v>58664.959999999999</v>
      </c>
      <c r="J42" s="212">
        <v>0</v>
      </c>
      <c r="K42">
        <v>58664.959999999999</v>
      </c>
      <c r="L42">
        <v>0</v>
      </c>
      <c r="M42">
        <v>0</v>
      </c>
      <c r="O42">
        <v>63958.51</v>
      </c>
      <c r="P42">
        <v>63958.51</v>
      </c>
      <c r="Q42">
        <v>63958.51</v>
      </c>
      <c r="R42" s="207">
        <v>63958.51</v>
      </c>
      <c r="S42" s="209">
        <v>0</v>
      </c>
      <c r="T42">
        <v>0</v>
      </c>
      <c r="U42" s="210">
        <v>0</v>
      </c>
      <c r="V42">
        <v>0</v>
      </c>
      <c r="W42">
        <v>0</v>
      </c>
      <c r="X42">
        <v>0</v>
      </c>
      <c r="Y42">
        <v>0</v>
      </c>
    </row>
    <row r="43" spans="1:25" x14ac:dyDescent="0.35">
      <c r="A43" t="s">
        <v>919</v>
      </c>
      <c r="B43" t="s">
        <v>1096</v>
      </c>
      <c r="C43" t="s">
        <v>1072</v>
      </c>
      <c r="D43" t="s">
        <v>861</v>
      </c>
      <c r="E43">
        <v>615073.18999999994</v>
      </c>
      <c r="F43">
        <v>522812.21</v>
      </c>
      <c r="G43">
        <v>522812.21</v>
      </c>
      <c r="H43">
        <v>0</v>
      </c>
      <c r="I43" s="214">
        <v>92260.98</v>
      </c>
      <c r="J43" s="212">
        <v>0</v>
      </c>
      <c r="K43">
        <v>92260.98</v>
      </c>
      <c r="L43">
        <v>0</v>
      </c>
      <c r="M43">
        <v>0</v>
      </c>
      <c r="O43">
        <v>580141.18000000005</v>
      </c>
      <c r="P43">
        <v>580141.18000000005</v>
      </c>
      <c r="Q43">
        <v>493120</v>
      </c>
      <c r="R43" s="207">
        <v>493120</v>
      </c>
      <c r="S43" s="209">
        <v>0</v>
      </c>
      <c r="T43">
        <v>0</v>
      </c>
      <c r="U43" s="210">
        <v>87021.18</v>
      </c>
      <c r="V43">
        <v>0</v>
      </c>
      <c r="W43">
        <v>87021.18</v>
      </c>
      <c r="X43">
        <v>0</v>
      </c>
      <c r="Y43">
        <v>0</v>
      </c>
    </row>
    <row r="44" spans="1:25" x14ac:dyDescent="0.35">
      <c r="A44" t="s">
        <v>921</v>
      </c>
      <c r="B44" t="s">
        <v>1097</v>
      </c>
      <c r="C44" t="s">
        <v>1063</v>
      </c>
      <c r="D44" t="s">
        <v>1064</v>
      </c>
      <c r="E44">
        <v>428573.83</v>
      </c>
      <c r="F44">
        <v>361746.23</v>
      </c>
      <c r="G44">
        <v>361746.23</v>
      </c>
      <c r="H44">
        <v>0</v>
      </c>
      <c r="I44" s="214">
        <v>66827.600000000006</v>
      </c>
      <c r="J44" s="212">
        <v>32143.03</v>
      </c>
      <c r="K44">
        <v>34684.57</v>
      </c>
      <c r="L44">
        <v>0</v>
      </c>
      <c r="M44">
        <v>0</v>
      </c>
      <c r="O44">
        <v>422480.42</v>
      </c>
      <c r="P44">
        <v>422480.42</v>
      </c>
      <c r="Q44">
        <v>356602.97</v>
      </c>
      <c r="R44" s="207">
        <v>356602.97</v>
      </c>
      <c r="S44" s="209">
        <v>0</v>
      </c>
      <c r="T44">
        <v>0</v>
      </c>
      <c r="U44" s="210">
        <v>65877.45</v>
      </c>
      <c r="V44">
        <v>31686.03</v>
      </c>
      <c r="W44">
        <v>34191.42</v>
      </c>
      <c r="X44">
        <v>0</v>
      </c>
      <c r="Y44">
        <v>0</v>
      </c>
    </row>
    <row r="45" spans="1:25" x14ac:dyDescent="0.35">
      <c r="A45" t="s">
        <v>921</v>
      </c>
      <c r="B45" t="s">
        <v>1097</v>
      </c>
      <c r="C45" t="s">
        <v>1063</v>
      </c>
      <c r="D45" t="s">
        <v>1064</v>
      </c>
      <c r="N45" t="s">
        <v>1073</v>
      </c>
      <c r="O45">
        <v>0</v>
      </c>
      <c r="P45">
        <v>0</v>
      </c>
      <c r="Q45">
        <v>0</v>
      </c>
      <c r="R45" s="207">
        <v>0</v>
      </c>
      <c r="S45" s="209">
        <v>0</v>
      </c>
      <c r="T45">
        <v>0</v>
      </c>
      <c r="U45" s="210">
        <v>-4.16</v>
      </c>
      <c r="V45">
        <v>-2</v>
      </c>
      <c r="W45">
        <v>-2.16</v>
      </c>
      <c r="X45">
        <v>0</v>
      </c>
      <c r="Y45">
        <v>0</v>
      </c>
    </row>
    <row r="46" spans="1:25" x14ac:dyDescent="0.35">
      <c r="A46" t="s">
        <v>921</v>
      </c>
      <c r="B46" t="s">
        <v>1097</v>
      </c>
      <c r="C46" t="s">
        <v>1063</v>
      </c>
      <c r="D46" t="s">
        <v>1064</v>
      </c>
      <c r="N46" t="s">
        <v>1073</v>
      </c>
      <c r="O46">
        <v>-26.68</v>
      </c>
      <c r="P46">
        <v>-26.68</v>
      </c>
      <c r="Q46">
        <v>0</v>
      </c>
      <c r="R46" s="207">
        <v>0</v>
      </c>
      <c r="S46" s="209">
        <v>0</v>
      </c>
      <c r="T46">
        <v>0</v>
      </c>
      <c r="U46" s="210">
        <v>0</v>
      </c>
      <c r="V46">
        <v>0</v>
      </c>
      <c r="W46">
        <v>0</v>
      </c>
      <c r="X46">
        <v>0</v>
      </c>
      <c r="Y46">
        <v>0</v>
      </c>
    </row>
    <row r="47" spans="1:25" x14ac:dyDescent="0.35">
      <c r="A47" t="s">
        <v>920</v>
      </c>
      <c r="B47" t="s">
        <v>195</v>
      </c>
      <c r="C47" t="s">
        <v>1066</v>
      </c>
      <c r="D47" t="s">
        <v>1064</v>
      </c>
      <c r="E47">
        <v>629529.59</v>
      </c>
      <c r="F47">
        <v>535100.15</v>
      </c>
      <c r="G47">
        <v>535100.15</v>
      </c>
      <c r="H47">
        <v>0</v>
      </c>
      <c r="I47" s="214">
        <v>94429.440000000002</v>
      </c>
      <c r="J47" s="212">
        <v>47214.720000000001</v>
      </c>
      <c r="K47">
        <v>47214.720000000001</v>
      </c>
      <c r="L47">
        <v>0</v>
      </c>
      <c r="M47">
        <v>0</v>
      </c>
      <c r="O47">
        <v>595255.19999999995</v>
      </c>
      <c r="P47">
        <v>595255.19999999995</v>
      </c>
      <c r="Q47">
        <v>505966.92</v>
      </c>
      <c r="R47" s="207">
        <v>505966.92</v>
      </c>
      <c r="S47" s="209">
        <v>0</v>
      </c>
      <c r="T47">
        <v>0</v>
      </c>
      <c r="U47" s="210">
        <v>87839.14</v>
      </c>
      <c r="V47">
        <v>43919.56</v>
      </c>
      <c r="W47">
        <v>43919.58</v>
      </c>
      <c r="X47">
        <v>0</v>
      </c>
      <c r="Y47">
        <v>0</v>
      </c>
    </row>
    <row r="48" spans="1:25" x14ac:dyDescent="0.35">
      <c r="A48" t="s">
        <v>923</v>
      </c>
      <c r="B48" t="s">
        <v>206</v>
      </c>
      <c r="C48" t="s">
        <v>1071</v>
      </c>
      <c r="D48" t="s">
        <v>1064</v>
      </c>
      <c r="E48">
        <v>855376.31</v>
      </c>
      <c r="F48">
        <v>657999.93000000005</v>
      </c>
      <c r="G48">
        <v>657999.93000000005</v>
      </c>
      <c r="H48">
        <v>0</v>
      </c>
      <c r="I48" s="214">
        <v>197376.38</v>
      </c>
      <c r="J48" s="212">
        <v>64153.22</v>
      </c>
      <c r="K48">
        <v>133223.16</v>
      </c>
      <c r="L48">
        <v>0</v>
      </c>
      <c r="M48">
        <v>0</v>
      </c>
      <c r="O48">
        <v>582132.35</v>
      </c>
      <c r="P48">
        <v>582132.35</v>
      </c>
      <c r="Q48">
        <v>493356.13</v>
      </c>
      <c r="R48" s="207">
        <v>493356.13</v>
      </c>
      <c r="S48" s="209">
        <v>0</v>
      </c>
      <c r="T48">
        <v>0</v>
      </c>
      <c r="U48" s="210">
        <v>88776.22</v>
      </c>
      <c r="V48">
        <v>28854.93</v>
      </c>
      <c r="W48">
        <v>59921.29</v>
      </c>
      <c r="X48">
        <v>0</v>
      </c>
      <c r="Y48">
        <v>0</v>
      </c>
    </row>
    <row r="49" spans="1:25" x14ac:dyDescent="0.35">
      <c r="A49" t="s">
        <v>918</v>
      </c>
      <c r="B49" t="s">
        <v>178</v>
      </c>
      <c r="C49" t="s">
        <v>1076</v>
      </c>
      <c r="D49" t="s">
        <v>1064</v>
      </c>
      <c r="E49">
        <v>338553.02</v>
      </c>
      <c r="F49">
        <v>287770.06</v>
      </c>
      <c r="G49">
        <v>287770.06</v>
      </c>
      <c r="H49">
        <v>0</v>
      </c>
      <c r="I49" s="214">
        <v>50782.96</v>
      </c>
      <c r="J49" s="212">
        <v>25391.47</v>
      </c>
      <c r="K49">
        <v>25391.49</v>
      </c>
      <c r="L49">
        <v>0</v>
      </c>
      <c r="M49">
        <v>0</v>
      </c>
      <c r="O49">
        <v>46296.49</v>
      </c>
      <c r="P49">
        <v>46296.49</v>
      </c>
      <c r="Q49">
        <v>39352.019999999997</v>
      </c>
      <c r="R49" s="207">
        <v>39352.019999999997</v>
      </c>
      <c r="S49" s="209">
        <v>0</v>
      </c>
      <c r="T49">
        <v>0</v>
      </c>
      <c r="U49" s="210">
        <v>1280.49</v>
      </c>
      <c r="V49">
        <v>640.24</v>
      </c>
      <c r="W49">
        <v>640.25</v>
      </c>
      <c r="X49">
        <v>0</v>
      </c>
      <c r="Y49">
        <v>0</v>
      </c>
    </row>
    <row r="50" spans="1:25" x14ac:dyDescent="0.35">
      <c r="A50" t="s">
        <v>906</v>
      </c>
      <c r="B50" t="s">
        <v>1098</v>
      </c>
      <c r="C50" t="s">
        <v>1063</v>
      </c>
      <c r="D50" t="s">
        <v>861</v>
      </c>
      <c r="E50">
        <v>985873.28</v>
      </c>
      <c r="F50">
        <v>550278</v>
      </c>
      <c r="G50">
        <v>492354</v>
      </c>
      <c r="H50">
        <v>57924</v>
      </c>
      <c r="I50" s="214">
        <v>435595.28</v>
      </c>
      <c r="J50" s="212">
        <v>0</v>
      </c>
      <c r="K50">
        <v>435595.28</v>
      </c>
      <c r="L50">
        <v>0</v>
      </c>
      <c r="M50">
        <v>0</v>
      </c>
      <c r="O50">
        <v>1146502.3799999999</v>
      </c>
      <c r="P50">
        <v>1146502.3799999999</v>
      </c>
      <c r="Q50">
        <v>550216.61</v>
      </c>
      <c r="R50" s="207">
        <v>492299.07</v>
      </c>
      <c r="S50" s="209">
        <v>57917.54</v>
      </c>
      <c r="T50">
        <v>57917.54</v>
      </c>
      <c r="U50" s="210">
        <v>435546.67</v>
      </c>
      <c r="V50">
        <v>0</v>
      </c>
      <c r="W50">
        <v>435546.67</v>
      </c>
      <c r="X50">
        <v>0</v>
      </c>
      <c r="Y50">
        <v>0</v>
      </c>
    </row>
    <row r="51" spans="1:25" x14ac:dyDescent="0.35">
      <c r="A51" t="s">
        <v>906</v>
      </c>
      <c r="B51" t="s">
        <v>1098</v>
      </c>
      <c r="C51" t="s">
        <v>1063</v>
      </c>
      <c r="D51" t="s">
        <v>861</v>
      </c>
      <c r="N51" t="s">
        <v>1073</v>
      </c>
      <c r="O51">
        <v>0</v>
      </c>
      <c r="P51">
        <v>0</v>
      </c>
      <c r="Q51">
        <v>0</v>
      </c>
      <c r="R51" s="207">
        <v>0</v>
      </c>
      <c r="S51" s="209">
        <v>0</v>
      </c>
      <c r="T51">
        <v>0</v>
      </c>
      <c r="U51" s="210">
        <v>-14470.93</v>
      </c>
      <c r="V51">
        <v>0</v>
      </c>
      <c r="W51">
        <v>-14470.93</v>
      </c>
      <c r="X51">
        <v>0</v>
      </c>
      <c r="Y51">
        <v>0</v>
      </c>
    </row>
    <row r="52" spans="1:25" x14ac:dyDescent="0.35">
      <c r="A52" t="s">
        <v>906</v>
      </c>
      <c r="B52" t="s">
        <v>1098</v>
      </c>
      <c r="C52" t="s">
        <v>1063</v>
      </c>
      <c r="D52" t="s">
        <v>861</v>
      </c>
      <c r="N52" t="s">
        <v>1073</v>
      </c>
      <c r="O52">
        <v>-14470.93</v>
      </c>
      <c r="P52">
        <v>-14470.93</v>
      </c>
      <c r="Q52">
        <v>0</v>
      </c>
      <c r="R52" s="207">
        <v>0</v>
      </c>
      <c r="S52" s="209">
        <v>0</v>
      </c>
      <c r="T52">
        <v>0</v>
      </c>
      <c r="U52" s="210">
        <v>0</v>
      </c>
      <c r="V52">
        <v>0</v>
      </c>
      <c r="W52">
        <v>0</v>
      </c>
      <c r="X52">
        <v>0</v>
      </c>
      <c r="Y52">
        <v>0</v>
      </c>
    </row>
    <row r="53" spans="1:25" x14ac:dyDescent="0.35">
      <c r="A53" t="s">
        <v>911</v>
      </c>
      <c r="B53" t="s">
        <v>1099</v>
      </c>
      <c r="C53" t="s">
        <v>1063</v>
      </c>
      <c r="D53" t="s">
        <v>1064</v>
      </c>
      <c r="E53">
        <v>948634.58</v>
      </c>
      <c r="F53">
        <v>870588</v>
      </c>
      <c r="G53">
        <v>799999.78</v>
      </c>
      <c r="H53">
        <v>70588.22</v>
      </c>
      <c r="I53" s="214">
        <v>78046.58</v>
      </c>
      <c r="J53" s="212">
        <v>0</v>
      </c>
      <c r="K53">
        <v>78046.58</v>
      </c>
      <c r="L53">
        <v>0</v>
      </c>
      <c r="M53">
        <v>0</v>
      </c>
      <c r="O53">
        <v>1127088.1399999999</v>
      </c>
      <c r="P53">
        <v>1127088.1399999999</v>
      </c>
      <c r="Q53">
        <v>868089.17</v>
      </c>
      <c r="R53" s="207">
        <v>797703.56</v>
      </c>
      <c r="S53" s="209">
        <v>70385.61</v>
      </c>
      <c r="T53">
        <v>70385.61</v>
      </c>
      <c r="U53" s="210">
        <v>77822.570000000007</v>
      </c>
      <c r="V53">
        <v>0</v>
      </c>
      <c r="W53">
        <v>77822.570000000007</v>
      </c>
      <c r="X53">
        <v>0</v>
      </c>
      <c r="Y53">
        <v>0</v>
      </c>
    </row>
    <row r="54" spans="1:25" x14ac:dyDescent="0.35">
      <c r="A54" t="s">
        <v>911</v>
      </c>
      <c r="B54" t="s">
        <v>1099</v>
      </c>
      <c r="C54" t="s">
        <v>1063</v>
      </c>
      <c r="D54" t="s">
        <v>1064</v>
      </c>
      <c r="N54" t="s">
        <v>1073</v>
      </c>
      <c r="O54">
        <v>0</v>
      </c>
      <c r="P54">
        <v>0</v>
      </c>
      <c r="Q54">
        <v>0</v>
      </c>
      <c r="R54" s="207">
        <v>0</v>
      </c>
      <c r="S54" s="209">
        <v>0</v>
      </c>
      <c r="T54">
        <v>-178.55</v>
      </c>
      <c r="U54" s="210">
        <v>-403.21</v>
      </c>
      <c r="V54">
        <v>0</v>
      </c>
      <c r="W54">
        <v>-403.21</v>
      </c>
      <c r="X54">
        <v>0</v>
      </c>
      <c r="Y54">
        <v>0</v>
      </c>
    </row>
    <row r="55" spans="1:25" x14ac:dyDescent="0.35">
      <c r="A55" t="s">
        <v>911</v>
      </c>
      <c r="B55" t="s">
        <v>1099</v>
      </c>
      <c r="C55" t="s">
        <v>1063</v>
      </c>
      <c r="D55" t="s">
        <v>1064</v>
      </c>
      <c r="N55" t="s">
        <v>1073</v>
      </c>
      <c r="O55">
        <v>-2605.37</v>
      </c>
      <c r="P55">
        <v>-2605.37</v>
      </c>
      <c r="Q55">
        <v>0</v>
      </c>
      <c r="R55" s="207">
        <v>0</v>
      </c>
      <c r="S55" s="209">
        <v>0</v>
      </c>
      <c r="T55">
        <v>0</v>
      </c>
      <c r="U55" s="210">
        <v>0</v>
      </c>
      <c r="V55">
        <v>0</v>
      </c>
      <c r="W55">
        <v>0</v>
      </c>
      <c r="X55">
        <v>0</v>
      </c>
      <c r="Y55">
        <v>0</v>
      </c>
    </row>
    <row r="56" spans="1:25" x14ac:dyDescent="0.35">
      <c r="A56" t="s">
        <v>911</v>
      </c>
      <c r="B56" t="s">
        <v>1099</v>
      </c>
      <c r="C56" t="s">
        <v>1063</v>
      </c>
      <c r="D56" t="s">
        <v>1064</v>
      </c>
      <c r="N56" t="s">
        <v>1073</v>
      </c>
      <c r="O56">
        <v>0</v>
      </c>
      <c r="P56">
        <v>0</v>
      </c>
      <c r="Q56">
        <v>0</v>
      </c>
      <c r="R56" s="207">
        <v>0</v>
      </c>
      <c r="S56" s="209">
        <v>0</v>
      </c>
      <c r="T56">
        <v>0</v>
      </c>
      <c r="U56" s="210">
        <v>-68567.759999999995</v>
      </c>
      <c r="V56">
        <v>0</v>
      </c>
      <c r="W56">
        <v>-68567.759999999995</v>
      </c>
      <c r="X56">
        <v>0</v>
      </c>
      <c r="Y56">
        <v>0</v>
      </c>
    </row>
    <row r="57" spans="1:25" x14ac:dyDescent="0.35">
      <c r="A57" t="s">
        <v>911</v>
      </c>
      <c r="B57" t="s">
        <v>1099</v>
      </c>
      <c r="C57" t="s">
        <v>1063</v>
      </c>
      <c r="D57" t="s">
        <v>1064</v>
      </c>
      <c r="N57" t="s">
        <v>1073</v>
      </c>
      <c r="O57">
        <v>-68567.759999999995</v>
      </c>
      <c r="P57">
        <v>-68567.759999999995</v>
      </c>
      <c r="Q57">
        <v>0</v>
      </c>
      <c r="R57" s="207">
        <v>0</v>
      </c>
      <c r="S57" s="209">
        <v>0</v>
      </c>
      <c r="T57">
        <v>0</v>
      </c>
      <c r="U57" s="210">
        <v>0</v>
      </c>
      <c r="V57">
        <v>0</v>
      </c>
      <c r="W57">
        <v>0</v>
      </c>
      <c r="X57">
        <v>0</v>
      </c>
      <c r="Y57">
        <v>0</v>
      </c>
    </row>
    <row r="58" spans="1:25" x14ac:dyDescent="0.35">
      <c r="A58" t="s">
        <v>905</v>
      </c>
      <c r="B58" t="s">
        <v>1100</v>
      </c>
      <c r="C58" t="s">
        <v>1072</v>
      </c>
      <c r="D58" t="s">
        <v>861</v>
      </c>
      <c r="E58">
        <v>672604.19</v>
      </c>
      <c r="F58">
        <v>622158.87</v>
      </c>
      <c r="G58">
        <v>571713.55000000005</v>
      </c>
      <c r="H58">
        <v>50445.32</v>
      </c>
      <c r="I58" s="214">
        <v>50445.32</v>
      </c>
      <c r="J58" s="212">
        <v>0</v>
      </c>
      <c r="K58">
        <v>50445.32</v>
      </c>
      <c r="L58">
        <v>0</v>
      </c>
      <c r="M58">
        <v>0</v>
      </c>
      <c r="O58">
        <v>947440.92</v>
      </c>
      <c r="P58">
        <v>947440.92</v>
      </c>
      <c r="Q58">
        <v>617382.84</v>
      </c>
      <c r="R58" s="207">
        <v>567324.77</v>
      </c>
      <c r="S58" s="209">
        <v>50058.07</v>
      </c>
      <c r="T58">
        <v>50058.07</v>
      </c>
      <c r="U58" s="210">
        <v>50058.080000000002</v>
      </c>
      <c r="V58">
        <v>0</v>
      </c>
      <c r="W58">
        <v>50058.080000000002</v>
      </c>
      <c r="X58">
        <v>0</v>
      </c>
      <c r="Y58">
        <v>0</v>
      </c>
    </row>
    <row r="59" spans="1:25" x14ac:dyDescent="0.35">
      <c r="A59" t="s">
        <v>904</v>
      </c>
      <c r="B59" t="s">
        <v>1101</v>
      </c>
      <c r="C59" t="s">
        <v>1072</v>
      </c>
      <c r="D59" t="s">
        <v>1064</v>
      </c>
      <c r="E59">
        <v>1142603.75</v>
      </c>
      <c r="F59">
        <v>958999</v>
      </c>
      <c r="G59">
        <v>881242</v>
      </c>
      <c r="H59">
        <v>77757</v>
      </c>
      <c r="I59" s="214">
        <v>183604.75</v>
      </c>
      <c r="J59" s="212">
        <v>0</v>
      </c>
      <c r="K59">
        <v>183604.75</v>
      </c>
      <c r="L59">
        <v>0</v>
      </c>
      <c r="M59">
        <v>0</v>
      </c>
      <c r="O59">
        <v>785522.73</v>
      </c>
      <c r="P59">
        <v>785522.73</v>
      </c>
      <c r="Q59">
        <v>625527.65</v>
      </c>
      <c r="R59" s="207">
        <v>574808.98</v>
      </c>
      <c r="S59" s="209">
        <v>50718.67</v>
      </c>
      <c r="T59">
        <v>33878.080000000002</v>
      </c>
      <c r="U59" s="210">
        <v>79995.08</v>
      </c>
      <c r="V59">
        <v>0</v>
      </c>
      <c r="W59">
        <v>79995.08</v>
      </c>
      <c r="X59">
        <v>0</v>
      </c>
      <c r="Y59">
        <v>0</v>
      </c>
    </row>
    <row r="60" spans="1:25" x14ac:dyDescent="0.35">
      <c r="A60" t="s">
        <v>913</v>
      </c>
      <c r="B60" t="s">
        <v>1102</v>
      </c>
      <c r="C60" t="s">
        <v>1066</v>
      </c>
      <c r="D60" t="s">
        <v>1064</v>
      </c>
      <c r="E60">
        <v>518360.92</v>
      </c>
      <c r="F60">
        <v>479483.85</v>
      </c>
      <c r="G60">
        <v>440606.78</v>
      </c>
      <c r="H60">
        <v>38877.07</v>
      </c>
      <c r="I60" s="214">
        <v>38877.07</v>
      </c>
      <c r="J60" s="212">
        <v>0</v>
      </c>
      <c r="K60">
        <v>38877.07</v>
      </c>
      <c r="L60">
        <v>0</v>
      </c>
      <c r="M60">
        <v>0</v>
      </c>
      <c r="O60">
        <v>502467.76</v>
      </c>
      <c r="P60">
        <v>502467.76</v>
      </c>
      <c r="Q60">
        <v>421857.67</v>
      </c>
      <c r="R60" s="207">
        <v>387653</v>
      </c>
      <c r="S60" s="209">
        <v>34204.67</v>
      </c>
      <c r="T60">
        <v>31610.080000000002</v>
      </c>
      <c r="U60" s="210">
        <v>31610.09</v>
      </c>
      <c r="V60">
        <v>0</v>
      </c>
      <c r="W60">
        <v>31610.09</v>
      </c>
      <c r="X60">
        <v>0</v>
      </c>
      <c r="Y60">
        <v>0</v>
      </c>
    </row>
    <row r="61" spans="1:25" x14ac:dyDescent="0.35">
      <c r="A61" t="s">
        <v>910</v>
      </c>
      <c r="B61" t="s">
        <v>1103</v>
      </c>
      <c r="C61" t="s">
        <v>1066</v>
      </c>
      <c r="D61" t="s">
        <v>1064</v>
      </c>
      <c r="E61">
        <v>1365071.92</v>
      </c>
      <c r="F61">
        <v>941867</v>
      </c>
      <c r="G61">
        <v>865499.4</v>
      </c>
      <c r="H61">
        <v>76367.600000000006</v>
      </c>
      <c r="I61" s="214">
        <v>423204.92</v>
      </c>
      <c r="J61" s="212">
        <v>0</v>
      </c>
      <c r="K61">
        <v>423204.92</v>
      </c>
      <c r="L61">
        <v>0</v>
      </c>
      <c r="M61">
        <v>0</v>
      </c>
      <c r="O61">
        <v>41617.379999999997</v>
      </c>
      <c r="P61">
        <v>41617.379999999997</v>
      </c>
      <c r="Q61">
        <v>34915.480000000003</v>
      </c>
      <c r="R61" s="207">
        <v>32084.49</v>
      </c>
      <c r="S61" s="209">
        <v>2830.99</v>
      </c>
      <c r="T61">
        <v>1209.3699999999999</v>
      </c>
      <c r="U61" s="210">
        <v>6701.9</v>
      </c>
      <c r="V61">
        <v>0</v>
      </c>
      <c r="W61">
        <v>6701.9</v>
      </c>
      <c r="X61">
        <v>0</v>
      </c>
      <c r="Y61">
        <v>0</v>
      </c>
    </row>
    <row r="62" spans="1:25" x14ac:dyDescent="0.35">
      <c r="A62" t="s">
        <v>908</v>
      </c>
      <c r="B62" t="s">
        <v>1104</v>
      </c>
      <c r="C62" t="s">
        <v>1066</v>
      </c>
      <c r="D62" t="s">
        <v>1064</v>
      </c>
      <c r="E62">
        <v>645806.42000000004</v>
      </c>
      <c r="F62">
        <v>580769</v>
      </c>
      <c r="G62">
        <v>533679.62</v>
      </c>
      <c r="H62">
        <v>47089.38</v>
      </c>
      <c r="I62" s="214">
        <v>65037.42</v>
      </c>
      <c r="J62" s="212">
        <v>0</v>
      </c>
      <c r="K62">
        <v>65037.42</v>
      </c>
      <c r="L62">
        <v>0</v>
      </c>
      <c r="M62">
        <v>0</v>
      </c>
      <c r="O62">
        <v>189037.9</v>
      </c>
      <c r="P62">
        <v>189037.9</v>
      </c>
      <c r="Q62">
        <v>187120.64000000001</v>
      </c>
      <c r="R62" s="207">
        <v>171948.7</v>
      </c>
      <c r="S62" s="209">
        <v>15171.94</v>
      </c>
      <c r="T62">
        <v>1388.16</v>
      </c>
      <c r="U62" s="210">
        <v>1917.26</v>
      </c>
      <c r="V62">
        <v>0</v>
      </c>
      <c r="W62">
        <v>1917.26</v>
      </c>
      <c r="X62">
        <v>0</v>
      </c>
      <c r="Y62">
        <v>0</v>
      </c>
    </row>
    <row r="63" spans="1:25" x14ac:dyDescent="0.35">
      <c r="A63" t="s">
        <v>909</v>
      </c>
      <c r="B63" t="s">
        <v>1105</v>
      </c>
      <c r="C63" t="s">
        <v>1063</v>
      </c>
      <c r="D63" t="s">
        <v>1064</v>
      </c>
      <c r="E63">
        <v>1137262.6599999999</v>
      </c>
      <c r="F63">
        <v>761765</v>
      </c>
      <c r="G63">
        <v>700000</v>
      </c>
      <c r="H63">
        <v>61765</v>
      </c>
      <c r="I63" s="214">
        <v>375497.66</v>
      </c>
      <c r="J63" s="212">
        <v>0</v>
      </c>
      <c r="K63">
        <v>375497.66</v>
      </c>
      <c r="L63">
        <v>0</v>
      </c>
      <c r="M63">
        <v>0</v>
      </c>
      <c r="O63">
        <v>242061.5</v>
      </c>
      <c r="P63">
        <v>242061.5</v>
      </c>
      <c r="Q63">
        <v>237593.55</v>
      </c>
      <c r="R63" s="207">
        <v>218329.12</v>
      </c>
      <c r="S63" s="209">
        <v>19264.43</v>
      </c>
      <c r="T63">
        <v>734.93</v>
      </c>
      <c r="U63" s="210">
        <v>4467.95</v>
      </c>
      <c r="V63">
        <v>0</v>
      </c>
      <c r="W63">
        <v>4467.95</v>
      </c>
      <c r="X63">
        <v>0</v>
      </c>
      <c r="Y63">
        <v>0</v>
      </c>
    </row>
    <row r="64" spans="1:25" x14ac:dyDescent="0.35">
      <c r="A64" t="s">
        <v>912</v>
      </c>
      <c r="B64" t="s">
        <v>1106</v>
      </c>
      <c r="C64" t="s">
        <v>1063</v>
      </c>
      <c r="D64" t="s">
        <v>1064</v>
      </c>
      <c r="E64">
        <v>530184.80000000005</v>
      </c>
      <c r="F64">
        <v>352265</v>
      </c>
      <c r="G64">
        <v>323702.96999999997</v>
      </c>
      <c r="H64">
        <v>28562.03</v>
      </c>
      <c r="I64" s="214">
        <v>177919.8</v>
      </c>
      <c r="J64" s="212">
        <v>0</v>
      </c>
      <c r="K64">
        <v>177919.8</v>
      </c>
      <c r="L64">
        <v>0</v>
      </c>
      <c r="M64">
        <v>0</v>
      </c>
      <c r="O64">
        <v>10732.98</v>
      </c>
      <c r="P64">
        <v>10732.98</v>
      </c>
      <c r="Q64">
        <v>7131.2</v>
      </c>
      <c r="R64" s="207">
        <v>6552.99</v>
      </c>
      <c r="S64" s="209">
        <v>578.21</v>
      </c>
      <c r="T64">
        <v>578.21</v>
      </c>
      <c r="U64" s="210">
        <v>3601.78</v>
      </c>
      <c r="V64">
        <v>0</v>
      </c>
      <c r="W64">
        <v>3601.78</v>
      </c>
      <c r="X64">
        <v>0</v>
      </c>
      <c r="Y64">
        <v>0</v>
      </c>
    </row>
    <row r="65" spans="1:25" x14ac:dyDescent="0.35">
      <c r="A65" t="s">
        <v>914</v>
      </c>
      <c r="B65" t="s">
        <v>1107</v>
      </c>
      <c r="C65" t="s">
        <v>1076</v>
      </c>
      <c r="D65" t="s">
        <v>861</v>
      </c>
      <c r="E65">
        <v>280999.21000000002</v>
      </c>
      <c r="F65">
        <v>259924.26</v>
      </c>
      <c r="G65">
        <v>238849.32</v>
      </c>
      <c r="H65">
        <v>21074.94</v>
      </c>
      <c r="I65" s="214">
        <v>21074.95</v>
      </c>
      <c r="J65" s="212">
        <v>0</v>
      </c>
      <c r="K65">
        <v>21074.95</v>
      </c>
      <c r="L65">
        <v>0</v>
      </c>
      <c r="M65">
        <v>0</v>
      </c>
      <c r="O65">
        <v>358976.49</v>
      </c>
      <c r="P65">
        <v>358976.49</v>
      </c>
      <c r="Q65">
        <v>259924.26</v>
      </c>
      <c r="R65" s="207">
        <v>238849.32</v>
      </c>
      <c r="S65" s="209">
        <v>21074.94</v>
      </c>
      <c r="T65">
        <v>21074.94</v>
      </c>
      <c r="U65" s="210">
        <v>21074.95</v>
      </c>
      <c r="V65">
        <v>0</v>
      </c>
      <c r="W65">
        <v>21074.95</v>
      </c>
      <c r="X65">
        <v>0</v>
      </c>
      <c r="Y65">
        <v>0</v>
      </c>
    </row>
    <row r="66" spans="1:25" x14ac:dyDescent="0.35">
      <c r="A66" t="s">
        <v>995</v>
      </c>
      <c r="B66" t="s">
        <v>1108</v>
      </c>
      <c r="C66" t="s">
        <v>1076</v>
      </c>
      <c r="D66" t="s">
        <v>861</v>
      </c>
      <c r="E66">
        <v>70588</v>
      </c>
      <c r="F66">
        <v>59999.8</v>
      </c>
      <c r="G66">
        <v>59999.8</v>
      </c>
      <c r="H66">
        <v>0</v>
      </c>
      <c r="I66" s="214">
        <v>10588.2</v>
      </c>
      <c r="J66" s="212">
        <v>0</v>
      </c>
      <c r="K66">
        <v>10588.2</v>
      </c>
      <c r="L66">
        <v>0</v>
      </c>
      <c r="M66">
        <v>0</v>
      </c>
      <c r="O66">
        <v>76366</v>
      </c>
      <c r="P66">
        <v>76366</v>
      </c>
      <c r="Q66">
        <v>59999.8</v>
      </c>
      <c r="R66" s="207">
        <v>59999.8</v>
      </c>
      <c r="S66" s="209">
        <v>0</v>
      </c>
      <c r="T66">
        <v>0</v>
      </c>
      <c r="U66" s="210">
        <v>10588.2</v>
      </c>
      <c r="V66">
        <v>0</v>
      </c>
      <c r="W66">
        <v>10588.2</v>
      </c>
      <c r="X66">
        <v>0</v>
      </c>
      <c r="Y66">
        <v>0</v>
      </c>
    </row>
    <row r="67" spans="1:25" x14ac:dyDescent="0.35">
      <c r="A67" t="s">
        <v>997</v>
      </c>
      <c r="B67" t="s">
        <v>637</v>
      </c>
      <c r="C67" t="s">
        <v>1063</v>
      </c>
      <c r="D67" t="s">
        <v>861</v>
      </c>
      <c r="E67">
        <v>263922.88</v>
      </c>
      <c r="F67">
        <v>224334.44</v>
      </c>
      <c r="G67">
        <v>224334.44</v>
      </c>
      <c r="H67">
        <v>0</v>
      </c>
      <c r="I67" s="214">
        <v>39588.44</v>
      </c>
      <c r="J67" s="212">
        <v>0</v>
      </c>
      <c r="K67">
        <v>39588.44</v>
      </c>
      <c r="L67">
        <v>0</v>
      </c>
      <c r="M67">
        <v>0</v>
      </c>
      <c r="O67">
        <v>600139.01</v>
      </c>
      <c r="P67">
        <v>600139.01</v>
      </c>
      <c r="Q67">
        <v>224334.44</v>
      </c>
      <c r="R67" s="207">
        <v>224334.44</v>
      </c>
      <c r="S67" s="209">
        <v>0</v>
      </c>
      <c r="T67">
        <v>0</v>
      </c>
      <c r="U67" s="210">
        <v>39588.44</v>
      </c>
      <c r="V67">
        <v>0</v>
      </c>
      <c r="W67">
        <v>39588.44</v>
      </c>
      <c r="X67">
        <v>0</v>
      </c>
      <c r="Y67">
        <v>0</v>
      </c>
    </row>
    <row r="68" spans="1:25" x14ac:dyDescent="0.35">
      <c r="A68" t="s">
        <v>997</v>
      </c>
      <c r="B68" t="s">
        <v>637</v>
      </c>
      <c r="C68" t="s">
        <v>1063</v>
      </c>
      <c r="D68" t="s">
        <v>861</v>
      </c>
      <c r="N68" t="s">
        <v>1109</v>
      </c>
      <c r="O68">
        <v>0</v>
      </c>
      <c r="P68">
        <v>0</v>
      </c>
      <c r="Q68">
        <v>0</v>
      </c>
      <c r="R68" s="207">
        <v>0</v>
      </c>
      <c r="S68" s="209">
        <v>0</v>
      </c>
      <c r="T68">
        <v>0</v>
      </c>
      <c r="U68" s="210">
        <v>-50782.78</v>
      </c>
      <c r="V68">
        <v>0</v>
      </c>
      <c r="W68">
        <v>-50782.78</v>
      </c>
      <c r="X68">
        <v>0</v>
      </c>
      <c r="Y68">
        <v>0</v>
      </c>
    </row>
    <row r="69" spans="1:25" x14ac:dyDescent="0.35">
      <c r="A69" t="s">
        <v>997</v>
      </c>
      <c r="B69" t="s">
        <v>637</v>
      </c>
      <c r="C69" t="s">
        <v>1063</v>
      </c>
      <c r="D69" t="s">
        <v>861</v>
      </c>
      <c r="N69" t="s">
        <v>1109</v>
      </c>
      <c r="O69">
        <v>0</v>
      </c>
      <c r="P69">
        <v>0</v>
      </c>
      <c r="Q69">
        <v>0</v>
      </c>
      <c r="R69" s="207">
        <v>0</v>
      </c>
      <c r="S69" s="209">
        <v>0</v>
      </c>
      <c r="T69">
        <v>0</v>
      </c>
      <c r="U69" s="210">
        <v>0</v>
      </c>
      <c r="V69">
        <v>0</v>
      </c>
      <c r="W69">
        <v>0</v>
      </c>
      <c r="X69">
        <v>0</v>
      </c>
      <c r="Y69">
        <v>0</v>
      </c>
    </row>
    <row r="70" spans="1:25" x14ac:dyDescent="0.35">
      <c r="A70" t="s">
        <v>996</v>
      </c>
      <c r="B70" t="s">
        <v>633</v>
      </c>
      <c r="C70" t="s">
        <v>1066</v>
      </c>
      <c r="D70" t="s">
        <v>1064</v>
      </c>
      <c r="E70">
        <v>589242.18000000005</v>
      </c>
      <c r="F70">
        <v>420000</v>
      </c>
      <c r="G70">
        <v>420000</v>
      </c>
      <c r="H70">
        <v>0</v>
      </c>
      <c r="I70" s="214">
        <v>169242.18</v>
      </c>
      <c r="J70" s="212">
        <v>0</v>
      </c>
      <c r="K70">
        <v>148249.18</v>
      </c>
      <c r="L70">
        <v>20993</v>
      </c>
      <c r="M70">
        <v>0</v>
      </c>
      <c r="O70">
        <v>454424.28</v>
      </c>
      <c r="P70">
        <v>454424.28</v>
      </c>
      <c r="Q70">
        <v>360094.24</v>
      </c>
      <c r="R70" s="207">
        <v>360094.24</v>
      </c>
      <c r="S70" s="209">
        <v>0</v>
      </c>
      <c r="T70">
        <v>0</v>
      </c>
      <c r="U70" s="210">
        <v>94330.04</v>
      </c>
      <c r="V70">
        <v>0</v>
      </c>
      <c r="W70">
        <v>82629.23</v>
      </c>
      <c r="X70">
        <v>11700.81</v>
      </c>
      <c r="Y70">
        <v>0</v>
      </c>
    </row>
    <row r="71" spans="1:25" x14ac:dyDescent="0.35">
      <c r="A71" t="s">
        <v>998</v>
      </c>
      <c r="B71" t="s">
        <v>1110</v>
      </c>
      <c r="C71" t="s">
        <v>1111</v>
      </c>
      <c r="D71" t="s">
        <v>1064</v>
      </c>
      <c r="E71">
        <v>797588.28</v>
      </c>
      <c r="F71">
        <v>636853.67000000004</v>
      </c>
      <c r="G71">
        <v>636853.67000000004</v>
      </c>
      <c r="H71">
        <v>0</v>
      </c>
      <c r="I71" s="214">
        <v>160734.60999999999</v>
      </c>
      <c r="J71" s="212">
        <v>0</v>
      </c>
      <c r="K71">
        <v>160734.60999999999</v>
      </c>
      <c r="L71">
        <v>0</v>
      </c>
      <c r="M71">
        <v>0</v>
      </c>
      <c r="O71">
        <v>578357.26</v>
      </c>
      <c r="P71">
        <v>578357.26</v>
      </c>
      <c r="Q71">
        <v>492032.22</v>
      </c>
      <c r="R71" s="207">
        <v>492032.22</v>
      </c>
      <c r="S71" s="209">
        <v>0</v>
      </c>
      <c r="T71">
        <v>0</v>
      </c>
      <c r="U71" s="210">
        <v>86325.04</v>
      </c>
      <c r="V71">
        <v>0</v>
      </c>
      <c r="W71">
        <v>86325.04</v>
      </c>
      <c r="X71">
        <v>0</v>
      </c>
      <c r="Y71">
        <v>0</v>
      </c>
    </row>
    <row r="72" spans="1:25" x14ac:dyDescent="0.35">
      <c r="A72" t="s">
        <v>999</v>
      </c>
      <c r="B72" t="s">
        <v>644</v>
      </c>
      <c r="C72" t="s">
        <v>1112</v>
      </c>
      <c r="D72" t="s">
        <v>1064</v>
      </c>
      <c r="E72">
        <v>4000000</v>
      </c>
      <c r="F72">
        <v>3400000</v>
      </c>
      <c r="G72">
        <v>3400000</v>
      </c>
      <c r="H72">
        <v>0</v>
      </c>
      <c r="I72" s="214">
        <v>600000</v>
      </c>
      <c r="J72" s="212">
        <v>600000</v>
      </c>
      <c r="K72">
        <v>0</v>
      </c>
      <c r="L72">
        <v>0</v>
      </c>
      <c r="M72">
        <v>0</v>
      </c>
      <c r="O72">
        <v>1454296.68</v>
      </c>
      <c r="P72">
        <v>1454296.68</v>
      </c>
      <c r="Q72">
        <v>1294748.0900000001</v>
      </c>
      <c r="R72" s="207">
        <v>1294748.0900000001</v>
      </c>
      <c r="S72" s="209">
        <v>0</v>
      </c>
      <c r="T72">
        <v>0</v>
      </c>
      <c r="U72" s="210">
        <v>159548.59</v>
      </c>
      <c r="V72">
        <v>159548.59</v>
      </c>
      <c r="W72">
        <v>0</v>
      </c>
      <c r="X72">
        <v>0</v>
      </c>
      <c r="Y72">
        <v>0</v>
      </c>
    </row>
    <row r="73" spans="1:25" x14ac:dyDescent="0.35">
      <c r="A73" t="s">
        <v>1000</v>
      </c>
      <c r="B73" t="s">
        <v>649</v>
      </c>
      <c r="C73" t="s">
        <v>1113</v>
      </c>
      <c r="D73" t="s">
        <v>1064</v>
      </c>
      <c r="E73">
        <v>30195</v>
      </c>
      <c r="F73">
        <v>25665</v>
      </c>
      <c r="G73">
        <v>25665</v>
      </c>
      <c r="H73">
        <v>0</v>
      </c>
      <c r="I73" s="214">
        <v>4530</v>
      </c>
      <c r="J73" s="212">
        <v>0</v>
      </c>
      <c r="K73">
        <v>4530</v>
      </c>
      <c r="L73">
        <v>0</v>
      </c>
      <c r="M73">
        <v>0</v>
      </c>
      <c r="O73">
        <v>20069.400000000001</v>
      </c>
      <c r="P73">
        <v>20069.400000000001</v>
      </c>
      <c r="Q73">
        <v>17058.490000000002</v>
      </c>
      <c r="R73" s="207">
        <v>17058.490000000002</v>
      </c>
      <c r="S73" s="209">
        <v>0</v>
      </c>
      <c r="T73">
        <v>0</v>
      </c>
      <c r="U73" s="210">
        <v>3010.91</v>
      </c>
      <c r="V73">
        <v>0</v>
      </c>
      <c r="W73">
        <v>3010.91</v>
      </c>
      <c r="X73">
        <v>0</v>
      </c>
      <c r="Y73">
        <v>0</v>
      </c>
    </row>
    <row r="74" spans="1:25" x14ac:dyDescent="0.35">
      <c r="A74" t="s">
        <v>987</v>
      </c>
      <c r="B74" t="s">
        <v>597</v>
      </c>
      <c r="C74" t="s">
        <v>1114</v>
      </c>
      <c r="D74" t="s">
        <v>861</v>
      </c>
      <c r="E74">
        <v>50888</v>
      </c>
      <c r="F74">
        <v>43254.8</v>
      </c>
      <c r="G74">
        <v>43254.8</v>
      </c>
      <c r="H74">
        <v>0</v>
      </c>
      <c r="I74" s="214">
        <v>7633.2</v>
      </c>
      <c r="J74" s="212">
        <v>0</v>
      </c>
      <c r="K74">
        <v>7633.2</v>
      </c>
      <c r="L74">
        <v>0</v>
      </c>
      <c r="M74">
        <v>0</v>
      </c>
      <c r="O74">
        <v>47799.03</v>
      </c>
      <c r="P74">
        <v>47799.03</v>
      </c>
      <c r="Q74">
        <v>32078.35</v>
      </c>
      <c r="R74" s="207">
        <v>32078.35</v>
      </c>
      <c r="S74" s="209">
        <v>0</v>
      </c>
      <c r="T74">
        <v>0</v>
      </c>
      <c r="U74" s="210">
        <v>5660.89</v>
      </c>
      <c r="V74">
        <v>0</v>
      </c>
      <c r="W74">
        <v>5660.89</v>
      </c>
      <c r="X74">
        <v>0</v>
      </c>
      <c r="Y74">
        <v>0</v>
      </c>
    </row>
    <row r="75" spans="1:25" x14ac:dyDescent="0.35">
      <c r="A75" t="s">
        <v>986</v>
      </c>
      <c r="B75" t="s">
        <v>593</v>
      </c>
      <c r="C75" t="s">
        <v>1115</v>
      </c>
      <c r="D75" t="s">
        <v>1064</v>
      </c>
      <c r="E75">
        <v>70618.14</v>
      </c>
      <c r="F75">
        <v>60025.41</v>
      </c>
      <c r="G75">
        <v>60025.41</v>
      </c>
      <c r="H75">
        <v>0</v>
      </c>
      <c r="I75" s="214">
        <v>10592.73</v>
      </c>
      <c r="J75" s="212">
        <v>0</v>
      </c>
      <c r="K75">
        <v>10592.73</v>
      </c>
      <c r="L75">
        <v>0</v>
      </c>
      <c r="M75">
        <v>0</v>
      </c>
      <c r="O75">
        <v>46625.48</v>
      </c>
      <c r="P75">
        <v>46625.48</v>
      </c>
      <c r="Q75">
        <v>39975.019999999997</v>
      </c>
      <c r="R75" s="207">
        <v>39975.019999999997</v>
      </c>
      <c r="S75" s="209">
        <v>0</v>
      </c>
      <c r="T75">
        <v>0</v>
      </c>
      <c r="U75" s="210">
        <v>6650.46</v>
      </c>
      <c r="V75">
        <v>0</v>
      </c>
      <c r="W75">
        <v>6650.46</v>
      </c>
      <c r="X75">
        <v>0</v>
      </c>
      <c r="Y75">
        <v>0</v>
      </c>
    </row>
    <row r="76" spans="1:25" x14ac:dyDescent="0.35">
      <c r="A76" t="s">
        <v>988</v>
      </c>
      <c r="B76" t="s">
        <v>1116</v>
      </c>
      <c r="C76" t="s">
        <v>1071</v>
      </c>
      <c r="D76" t="s">
        <v>1064</v>
      </c>
      <c r="E76">
        <v>1029164.59</v>
      </c>
      <c r="F76">
        <v>635473.81000000006</v>
      </c>
      <c r="G76">
        <v>635473.81000000006</v>
      </c>
      <c r="H76">
        <v>0</v>
      </c>
      <c r="I76" s="214">
        <v>393690.78</v>
      </c>
      <c r="J76" s="212">
        <v>0</v>
      </c>
      <c r="K76">
        <v>393690.78</v>
      </c>
      <c r="L76">
        <v>0</v>
      </c>
      <c r="M76">
        <v>0</v>
      </c>
      <c r="O76">
        <v>155630</v>
      </c>
      <c r="P76">
        <v>155630</v>
      </c>
      <c r="Q76">
        <v>154196.29</v>
      </c>
      <c r="R76" s="207">
        <v>154196.29</v>
      </c>
      <c r="S76" s="209">
        <v>0</v>
      </c>
      <c r="T76">
        <v>0</v>
      </c>
      <c r="U76" s="210">
        <v>1433.71</v>
      </c>
      <c r="V76">
        <v>0</v>
      </c>
      <c r="W76">
        <v>1433.71</v>
      </c>
      <c r="X76">
        <v>0</v>
      </c>
      <c r="Y76">
        <v>0</v>
      </c>
    </row>
    <row r="77" spans="1:25" x14ac:dyDescent="0.35">
      <c r="A77" t="s">
        <v>994</v>
      </c>
      <c r="B77" t="s">
        <v>622</v>
      </c>
      <c r="C77" t="s">
        <v>1068</v>
      </c>
      <c r="D77" t="s">
        <v>1064</v>
      </c>
      <c r="E77">
        <v>498295</v>
      </c>
      <c r="F77">
        <v>423550.75</v>
      </c>
      <c r="G77">
        <v>423550.75</v>
      </c>
      <c r="H77">
        <v>0</v>
      </c>
      <c r="I77" s="214">
        <v>74744.25</v>
      </c>
      <c r="J77" s="212">
        <v>0</v>
      </c>
      <c r="K77">
        <v>74744.25</v>
      </c>
      <c r="L77">
        <v>0</v>
      </c>
      <c r="M77">
        <v>0</v>
      </c>
      <c r="O77">
        <v>623265.43000000005</v>
      </c>
      <c r="P77">
        <v>623265.43000000005</v>
      </c>
      <c r="Q77">
        <v>421770.37</v>
      </c>
      <c r="R77" s="207">
        <v>421770.37</v>
      </c>
      <c r="S77" s="209">
        <v>0</v>
      </c>
      <c r="T77">
        <v>0</v>
      </c>
      <c r="U77" s="210">
        <v>74430.06</v>
      </c>
      <c r="V77">
        <v>0</v>
      </c>
      <c r="W77">
        <v>74430.06</v>
      </c>
      <c r="X77">
        <v>0</v>
      </c>
      <c r="Y77">
        <v>0</v>
      </c>
    </row>
    <row r="78" spans="1:25" x14ac:dyDescent="0.35">
      <c r="A78" t="s">
        <v>991</v>
      </c>
      <c r="B78" t="s">
        <v>613</v>
      </c>
      <c r="C78" t="s">
        <v>1072</v>
      </c>
      <c r="D78" t="s">
        <v>1064</v>
      </c>
      <c r="E78">
        <v>301122.82</v>
      </c>
      <c r="F78">
        <v>255954.39</v>
      </c>
      <c r="G78">
        <v>255954.39</v>
      </c>
      <c r="H78">
        <v>0</v>
      </c>
      <c r="I78" s="214">
        <v>45168.43</v>
      </c>
      <c r="J78" s="212">
        <v>0</v>
      </c>
      <c r="K78">
        <v>45168.43</v>
      </c>
      <c r="L78">
        <v>0</v>
      </c>
      <c r="M78">
        <v>0</v>
      </c>
      <c r="O78">
        <v>163937.44</v>
      </c>
      <c r="P78">
        <v>163937.44</v>
      </c>
      <c r="Q78">
        <v>135139.32</v>
      </c>
      <c r="R78" s="207">
        <v>135139.32</v>
      </c>
      <c r="S78" s="209">
        <v>0</v>
      </c>
      <c r="T78">
        <v>0</v>
      </c>
      <c r="U78" s="210">
        <v>18290.62</v>
      </c>
      <c r="V78">
        <v>0</v>
      </c>
      <c r="W78">
        <v>18290.62</v>
      </c>
      <c r="X78">
        <v>0</v>
      </c>
      <c r="Y78">
        <v>0</v>
      </c>
    </row>
    <row r="79" spans="1:25" x14ac:dyDescent="0.35">
      <c r="A79" t="s">
        <v>990</v>
      </c>
      <c r="B79" t="s">
        <v>1117</v>
      </c>
      <c r="C79" t="s">
        <v>1071</v>
      </c>
      <c r="D79" t="s">
        <v>1064</v>
      </c>
      <c r="E79">
        <v>429341.5</v>
      </c>
      <c r="F79">
        <v>364940.27</v>
      </c>
      <c r="G79">
        <v>364940.27</v>
      </c>
      <c r="H79">
        <v>0</v>
      </c>
      <c r="I79" s="214">
        <v>64401.23</v>
      </c>
      <c r="J79" s="212">
        <v>0</v>
      </c>
      <c r="K79">
        <v>64401.23</v>
      </c>
      <c r="L79">
        <v>0</v>
      </c>
      <c r="M79">
        <v>0</v>
      </c>
      <c r="O79">
        <v>303144.90999999997</v>
      </c>
      <c r="P79">
        <v>303144.90999999997</v>
      </c>
      <c r="Q79">
        <v>221155.83</v>
      </c>
      <c r="R79" s="207">
        <v>221155.83</v>
      </c>
      <c r="S79" s="209">
        <v>0</v>
      </c>
      <c r="T79">
        <v>0</v>
      </c>
      <c r="U79" s="210">
        <v>31845.14</v>
      </c>
      <c r="V79">
        <v>0</v>
      </c>
      <c r="W79">
        <v>31845.14</v>
      </c>
      <c r="X79">
        <v>0</v>
      </c>
      <c r="Y79">
        <v>0</v>
      </c>
    </row>
    <row r="80" spans="1:25" x14ac:dyDescent="0.35">
      <c r="A80" t="s">
        <v>989</v>
      </c>
      <c r="B80" t="s">
        <v>606</v>
      </c>
      <c r="C80" t="s">
        <v>1076</v>
      </c>
      <c r="D80" t="s">
        <v>1064</v>
      </c>
      <c r="E80">
        <v>431079.82</v>
      </c>
      <c r="F80">
        <v>366417.84</v>
      </c>
      <c r="G80">
        <v>366417.84</v>
      </c>
      <c r="H80">
        <v>0</v>
      </c>
      <c r="I80" s="214">
        <v>64661.98</v>
      </c>
      <c r="J80" s="212">
        <v>0</v>
      </c>
      <c r="K80">
        <v>64661.98</v>
      </c>
      <c r="L80">
        <v>0</v>
      </c>
      <c r="M80">
        <v>0</v>
      </c>
      <c r="O80">
        <v>365681.45</v>
      </c>
      <c r="P80">
        <v>365681.45</v>
      </c>
      <c r="Q80">
        <v>287318.03000000003</v>
      </c>
      <c r="R80" s="207">
        <v>287318.03000000003</v>
      </c>
      <c r="S80" s="209">
        <v>0</v>
      </c>
      <c r="T80">
        <v>0</v>
      </c>
      <c r="U80" s="210">
        <v>38363.42</v>
      </c>
      <c r="V80">
        <v>0</v>
      </c>
      <c r="W80">
        <v>38363.42</v>
      </c>
      <c r="X80">
        <v>0</v>
      </c>
      <c r="Y80">
        <v>0</v>
      </c>
    </row>
    <row r="81" spans="1:25" x14ac:dyDescent="0.35">
      <c r="A81" t="s">
        <v>992</v>
      </c>
      <c r="B81" t="s">
        <v>616</v>
      </c>
      <c r="C81" t="s">
        <v>1063</v>
      </c>
      <c r="D81" t="s">
        <v>1064</v>
      </c>
      <c r="E81">
        <v>577222.22</v>
      </c>
      <c r="F81">
        <v>490585</v>
      </c>
      <c r="G81">
        <v>490585</v>
      </c>
      <c r="H81">
        <v>0</v>
      </c>
      <c r="I81" s="214">
        <v>86637.22</v>
      </c>
      <c r="J81" s="212">
        <v>0</v>
      </c>
      <c r="K81">
        <v>86637.22</v>
      </c>
      <c r="L81">
        <v>0</v>
      </c>
      <c r="M81">
        <v>0</v>
      </c>
      <c r="O81">
        <v>348684.7</v>
      </c>
      <c r="P81">
        <v>348684.7</v>
      </c>
      <c r="Q81">
        <v>296349.44</v>
      </c>
      <c r="R81" s="207">
        <v>296349.44</v>
      </c>
      <c r="S81" s="209">
        <v>0</v>
      </c>
      <c r="T81">
        <v>0</v>
      </c>
      <c r="U81" s="210">
        <v>52335.26</v>
      </c>
      <c r="V81">
        <v>0</v>
      </c>
      <c r="W81">
        <v>52335.26</v>
      </c>
      <c r="X81">
        <v>0</v>
      </c>
      <c r="Y81">
        <v>0</v>
      </c>
    </row>
    <row r="82" spans="1:25" x14ac:dyDescent="0.35">
      <c r="A82" t="s">
        <v>993</v>
      </c>
      <c r="B82" t="s">
        <v>619</v>
      </c>
      <c r="C82" t="s">
        <v>1066</v>
      </c>
      <c r="D82" t="s">
        <v>1064</v>
      </c>
      <c r="E82">
        <v>344844.84</v>
      </c>
      <c r="F82">
        <v>293118</v>
      </c>
      <c r="G82">
        <v>293118</v>
      </c>
      <c r="H82">
        <v>0</v>
      </c>
      <c r="I82" s="214">
        <v>51726.84</v>
      </c>
      <c r="J82" s="212">
        <v>0</v>
      </c>
      <c r="K82">
        <v>51726.84</v>
      </c>
      <c r="L82">
        <v>0</v>
      </c>
      <c r="M82">
        <v>0</v>
      </c>
      <c r="O82">
        <v>423338.88</v>
      </c>
      <c r="P82">
        <v>423338.88</v>
      </c>
      <c r="Q82">
        <v>267223.09999999998</v>
      </c>
      <c r="R82" s="207">
        <v>267223.09999999998</v>
      </c>
      <c r="S82" s="209">
        <v>0</v>
      </c>
      <c r="T82">
        <v>0</v>
      </c>
      <c r="U82" s="210">
        <v>46715.93</v>
      </c>
      <c r="V82">
        <v>0</v>
      </c>
      <c r="W82">
        <v>46715.93</v>
      </c>
      <c r="X82">
        <v>0</v>
      </c>
      <c r="Y82">
        <v>0</v>
      </c>
    </row>
    <row r="83" spans="1:25" x14ac:dyDescent="0.35">
      <c r="A83" t="s">
        <v>967</v>
      </c>
      <c r="B83" t="s">
        <v>499</v>
      </c>
      <c r="C83" t="s">
        <v>1118</v>
      </c>
      <c r="D83" t="s">
        <v>1064</v>
      </c>
      <c r="E83">
        <v>86991.46</v>
      </c>
      <c r="F83">
        <v>80467.100000000006</v>
      </c>
      <c r="G83">
        <v>73942.740000000005</v>
      </c>
      <c r="H83">
        <v>6524.36</v>
      </c>
      <c r="I83" s="214">
        <v>6524.36</v>
      </c>
      <c r="J83" s="212">
        <v>0</v>
      </c>
      <c r="K83">
        <v>0</v>
      </c>
      <c r="L83">
        <v>0</v>
      </c>
      <c r="M83">
        <v>6524.36</v>
      </c>
      <c r="O83">
        <v>38793.25</v>
      </c>
      <c r="P83">
        <v>35883.760000000002</v>
      </c>
      <c r="Q83">
        <v>35883.75</v>
      </c>
      <c r="R83" s="207">
        <v>32974.26</v>
      </c>
      <c r="S83" s="209">
        <v>2909.49</v>
      </c>
      <c r="T83">
        <v>2909.49</v>
      </c>
      <c r="U83" s="210">
        <v>2909.5</v>
      </c>
      <c r="V83">
        <v>0</v>
      </c>
      <c r="W83">
        <v>0</v>
      </c>
      <c r="X83">
        <v>0</v>
      </c>
      <c r="Y83">
        <v>2909.5</v>
      </c>
    </row>
    <row r="84" spans="1:25" x14ac:dyDescent="0.35">
      <c r="A84" t="s">
        <v>971</v>
      </c>
      <c r="B84" t="s">
        <v>515</v>
      </c>
      <c r="C84" t="s">
        <v>1119</v>
      </c>
      <c r="D84" t="s">
        <v>1064</v>
      </c>
      <c r="E84">
        <v>153580</v>
      </c>
      <c r="F84">
        <v>142061.5</v>
      </c>
      <c r="G84">
        <v>130543</v>
      </c>
      <c r="H84">
        <v>11518.5</v>
      </c>
      <c r="I84" s="214">
        <v>11518.5</v>
      </c>
      <c r="J84" s="212">
        <v>11518.5</v>
      </c>
      <c r="K84">
        <v>0</v>
      </c>
      <c r="L84">
        <v>0</v>
      </c>
      <c r="M84">
        <v>0</v>
      </c>
      <c r="O84">
        <v>8027.49</v>
      </c>
      <c r="P84">
        <v>8027.49</v>
      </c>
      <c r="Q84">
        <v>7425.43</v>
      </c>
      <c r="R84" s="207">
        <v>6823.37</v>
      </c>
      <c r="S84" s="209">
        <v>602.05999999999995</v>
      </c>
      <c r="T84">
        <v>602.05999999999995</v>
      </c>
      <c r="U84" s="210">
        <v>602.05999999999995</v>
      </c>
      <c r="V84">
        <v>602.05999999999995</v>
      </c>
      <c r="W84">
        <v>0</v>
      </c>
      <c r="X84">
        <v>0</v>
      </c>
      <c r="Y84">
        <v>0</v>
      </c>
    </row>
    <row r="85" spans="1:25" x14ac:dyDescent="0.35">
      <c r="A85" t="s">
        <v>966</v>
      </c>
      <c r="B85" t="s">
        <v>489</v>
      </c>
      <c r="C85" t="s">
        <v>1120</v>
      </c>
      <c r="D85" t="s">
        <v>1064</v>
      </c>
      <c r="E85">
        <v>244033.66</v>
      </c>
      <c r="F85">
        <v>225731.13</v>
      </c>
      <c r="G85">
        <v>207428.61</v>
      </c>
      <c r="H85">
        <v>18302.52</v>
      </c>
      <c r="I85" s="214">
        <v>18302.53</v>
      </c>
      <c r="J85" s="212">
        <v>0</v>
      </c>
      <c r="K85">
        <v>18302.53</v>
      </c>
      <c r="L85">
        <v>0</v>
      </c>
      <c r="M85">
        <v>0</v>
      </c>
      <c r="O85">
        <v>13752.48</v>
      </c>
      <c r="P85">
        <v>13752.48</v>
      </c>
      <c r="Q85">
        <v>12721.05</v>
      </c>
      <c r="R85" s="207">
        <v>11689.61</v>
      </c>
      <c r="S85" s="209">
        <v>1031.44</v>
      </c>
      <c r="T85">
        <v>1031.44</v>
      </c>
      <c r="U85" s="210">
        <v>1031.43</v>
      </c>
      <c r="V85">
        <v>0</v>
      </c>
      <c r="W85">
        <v>1031.43</v>
      </c>
      <c r="X85">
        <v>0</v>
      </c>
      <c r="Y85">
        <v>0</v>
      </c>
    </row>
    <row r="86" spans="1:25" x14ac:dyDescent="0.35">
      <c r="A86" t="s">
        <v>968</v>
      </c>
      <c r="B86" t="s">
        <v>503</v>
      </c>
      <c r="C86" t="s">
        <v>1063</v>
      </c>
      <c r="D86" t="s">
        <v>1064</v>
      </c>
      <c r="E86">
        <v>180196.81</v>
      </c>
      <c r="F86">
        <v>166682.04</v>
      </c>
      <c r="G86">
        <v>153167.29</v>
      </c>
      <c r="H86">
        <v>13514.75</v>
      </c>
      <c r="I86" s="214">
        <v>13514.77</v>
      </c>
      <c r="J86" s="212">
        <v>0</v>
      </c>
      <c r="K86">
        <v>13514.77</v>
      </c>
      <c r="L86">
        <v>0</v>
      </c>
      <c r="M86">
        <v>0</v>
      </c>
      <c r="O86">
        <v>0</v>
      </c>
      <c r="P86">
        <v>0</v>
      </c>
      <c r="Q86">
        <v>0</v>
      </c>
      <c r="R86" s="207">
        <v>0</v>
      </c>
      <c r="S86" s="209">
        <v>0</v>
      </c>
      <c r="T86">
        <v>0</v>
      </c>
      <c r="U86" s="210">
        <v>0</v>
      </c>
      <c r="V86">
        <v>0</v>
      </c>
      <c r="W86">
        <v>0</v>
      </c>
      <c r="X86">
        <v>0</v>
      </c>
      <c r="Y86">
        <v>0</v>
      </c>
    </row>
    <row r="87" spans="1:25" x14ac:dyDescent="0.35">
      <c r="A87" t="s">
        <v>970</v>
      </c>
      <c r="B87" t="s">
        <v>1121</v>
      </c>
      <c r="C87" t="s">
        <v>1122</v>
      </c>
      <c r="D87" t="s">
        <v>861</v>
      </c>
      <c r="E87">
        <v>34226.199999999997</v>
      </c>
      <c r="F87">
        <v>28200</v>
      </c>
      <c r="G87">
        <v>28200</v>
      </c>
      <c r="H87">
        <v>0</v>
      </c>
      <c r="I87" s="214">
        <v>6026.2</v>
      </c>
      <c r="J87" s="212">
        <v>0</v>
      </c>
      <c r="K87">
        <v>0</v>
      </c>
      <c r="L87">
        <v>0</v>
      </c>
      <c r="M87">
        <v>6026.2</v>
      </c>
      <c r="O87">
        <v>34024.199999999997</v>
      </c>
      <c r="P87">
        <v>28033.57</v>
      </c>
      <c r="Q87">
        <v>28033.57</v>
      </c>
      <c r="R87" s="207">
        <v>28033.57</v>
      </c>
      <c r="S87" s="209">
        <v>0</v>
      </c>
      <c r="T87">
        <v>0</v>
      </c>
      <c r="U87" s="210">
        <v>5990.63</v>
      </c>
      <c r="V87">
        <v>0</v>
      </c>
      <c r="W87">
        <v>0</v>
      </c>
      <c r="X87">
        <v>0</v>
      </c>
      <c r="Y87">
        <v>5990.63</v>
      </c>
    </row>
    <row r="88" spans="1:25" x14ac:dyDescent="0.35">
      <c r="A88" t="s">
        <v>972</v>
      </c>
      <c r="B88" t="s">
        <v>1123</v>
      </c>
      <c r="C88" t="s">
        <v>1124</v>
      </c>
      <c r="D88" t="s">
        <v>1064</v>
      </c>
      <c r="E88">
        <v>163307.10999999999</v>
      </c>
      <c r="F88">
        <v>151059.07</v>
      </c>
      <c r="G88">
        <v>138811.04</v>
      </c>
      <c r="H88">
        <v>12248.03</v>
      </c>
      <c r="I88" s="214">
        <v>12248.04</v>
      </c>
      <c r="J88" s="212">
        <v>0</v>
      </c>
      <c r="K88">
        <v>0</v>
      </c>
      <c r="L88">
        <v>12248.04</v>
      </c>
      <c r="M88">
        <v>0</v>
      </c>
      <c r="O88">
        <v>30000</v>
      </c>
      <c r="P88">
        <v>30000</v>
      </c>
      <c r="Q88">
        <v>30000</v>
      </c>
      <c r="R88" s="207">
        <v>27567.57</v>
      </c>
      <c r="S88" s="209">
        <v>2432.4299999999998</v>
      </c>
      <c r="T88">
        <v>0</v>
      </c>
      <c r="U88" s="210">
        <v>0</v>
      </c>
      <c r="V88">
        <v>0</v>
      </c>
      <c r="W88">
        <v>0</v>
      </c>
      <c r="X88">
        <v>0</v>
      </c>
      <c r="Y88">
        <v>0</v>
      </c>
    </row>
    <row r="89" spans="1:25" x14ac:dyDescent="0.35">
      <c r="A89" t="s">
        <v>917</v>
      </c>
      <c r="B89" t="s">
        <v>160</v>
      </c>
      <c r="C89" t="s">
        <v>1076</v>
      </c>
      <c r="D89" t="s">
        <v>861</v>
      </c>
      <c r="E89">
        <v>904720</v>
      </c>
      <c r="F89">
        <v>859484</v>
      </c>
      <c r="G89">
        <v>769012</v>
      </c>
      <c r="H89">
        <v>90472</v>
      </c>
      <c r="I89" s="214">
        <v>45236</v>
      </c>
      <c r="J89" s="212">
        <v>0</v>
      </c>
      <c r="K89">
        <v>45236</v>
      </c>
      <c r="L89">
        <v>0</v>
      </c>
      <c r="M89">
        <v>0</v>
      </c>
      <c r="O89">
        <v>1976134.44</v>
      </c>
      <c r="P89">
        <v>1976134.44</v>
      </c>
      <c r="Q89">
        <v>851199.64</v>
      </c>
      <c r="R89" s="207">
        <v>761599.68</v>
      </c>
      <c r="S89" s="209">
        <v>89599.96</v>
      </c>
      <c r="T89">
        <v>89599.96</v>
      </c>
      <c r="U89" s="210">
        <v>44799.98</v>
      </c>
      <c r="V89">
        <v>0</v>
      </c>
      <c r="W89">
        <v>44799.98</v>
      </c>
      <c r="X89">
        <v>0</v>
      </c>
      <c r="Y89">
        <v>0</v>
      </c>
    </row>
    <row r="90" spans="1:25" x14ac:dyDescent="0.35">
      <c r="A90" t="s">
        <v>917</v>
      </c>
      <c r="B90" t="s">
        <v>160</v>
      </c>
      <c r="C90" t="s">
        <v>1076</v>
      </c>
      <c r="D90" t="s">
        <v>861</v>
      </c>
      <c r="N90" t="s">
        <v>1109</v>
      </c>
      <c r="O90">
        <v>0</v>
      </c>
      <c r="P90">
        <v>0</v>
      </c>
      <c r="Q90">
        <v>0</v>
      </c>
      <c r="R90" s="207">
        <v>0</v>
      </c>
      <c r="S90" s="209">
        <v>0</v>
      </c>
      <c r="T90">
        <v>-62180.63</v>
      </c>
      <c r="U90" s="210">
        <v>-62180.63</v>
      </c>
      <c r="V90">
        <v>0</v>
      </c>
      <c r="W90">
        <v>-62180.63</v>
      </c>
      <c r="X90">
        <v>0</v>
      </c>
      <c r="Y90">
        <v>0</v>
      </c>
    </row>
    <row r="91" spans="1:25" x14ac:dyDescent="0.35">
      <c r="A91" t="s">
        <v>917</v>
      </c>
      <c r="B91" t="s">
        <v>160</v>
      </c>
      <c r="C91" t="s">
        <v>1076</v>
      </c>
      <c r="D91" t="s">
        <v>861</v>
      </c>
      <c r="N91" t="s">
        <v>1109</v>
      </c>
      <c r="O91">
        <v>0</v>
      </c>
      <c r="P91">
        <v>0</v>
      </c>
      <c r="Q91">
        <v>0</v>
      </c>
      <c r="R91" s="207">
        <v>0</v>
      </c>
      <c r="S91" s="209">
        <v>0</v>
      </c>
      <c r="T91">
        <v>0</v>
      </c>
      <c r="U91" s="210">
        <v>0</v>
      </c>
      <c r="V91">
        <v>0</v>
      </c>
      <c r="W91">
        <v>0</v>
      </c>
      <c r="X91">
        <v>0</v>
      </c>
      <c r="Y91">
        <v>0</v>
      </c>
    </row>
    <row r="92" spans="1:25" x14ac:dyDescent="0.35">
      <c r="A92" t="s">
        <v>984</v>
      </c>
      <c r="B92" t="s">
        <v>1125</v>
      </c>
      <c r="C92" t="s">
        <v>1071</v>
      </c>
      <c r="D92" t="s">
        <v>1064</v>
      </c>
      <c r="E92">
        <v>54411.76</v>
      </c>
      <c r="F92">
        <v>50330.879999999997</v>
      </c>
      <c r="G92">
        <v>46250</v>
      </c>
      <c r="H92">
        <v>4080.88</v>
      </c>
      <c r="I92" s="214">
        <v>4080.88</v>
      </c>
      <c r="J92" s="212">
        <v>0</v>
      </c>
      <c r="K92">
        <v>4080.88</v>
      </c>
      <c r="L92">
        <v>0</v>
      </c>
      <c r="M92">
        <v>0</v>
      </c>
      <c r="O92">
        <v>29008.639999999999</v>
      </c>
      <c r="P92">
        <v>29008.639999999999</v>
      </c>
      <c r="Q92">
        <v>27921.74</v>
      </c>
      <c r="R92" s="207">
        <v>25657.82</v>
      </c>
      <c r="S92" s="209">
        <v>2263.92</v>
      </c>
      <c r="T92">
        <v>1086.9100000000001</v>
      </c>
      <c r="U92" s="210">
        <v>1086.9000000000001</v>
      </c>
      <c r="V92">
        <v>0</v>
      </c>
      <c r="W92">
        <v>1086.9000000000001</v>
      </c>
      <c r="X92">
        <v>0</v>
      </c>
      <c r="Y92">
        <v>0</v>
      </c>
    </row>
    <row r="93" spans="1:25" x14ac:dyDescent="0.35">
      <c r="A93" t="s">
        <v>980</v>
      </c>
      <c r="B93" t="s">
        <v>561</v>
      </c>
      <c r="C93" t="s">
        <v>1063</v>
      </c>
      <c r="D93" t="s">
        <v>1064</v>
      </c>
      <c r="E93">
        <v>207636</v>
      </c>
      <c r="F93">
        <v>192063</v>
      </c>
      <c r="G93">
        <v>176490</v>
      </c>
      <c r="H93">
        <v>15573</v>
      </c>
      <c r="I93" s="214">
        <v>15573</v>
      </c>
      <c r="J93" s="212">
        <v>0</v>
      </c>
      <c r="K93">
        <v>15573</v>
      </c>
      <c r="L93">
        <v>0</v>
      </c>
      <c r="M93">
        <v>0</v>
      </c>
      <c r="O93">
        <v>40580.67</v>
      </c>
      <c r="P93">
        <v>40580.67</v>
      </c>
      <c r="Q93">
        <v>39037.089999999997</v>
      </c>
      <c r="R93" s="207">
        <v>35871.85</v>
      </c>
      <c r="S93" s="209">
        <v>3165.24</v>
      </c>
      <c r="T93">
        <v>1543.58</v>
      </c>
      <c r="U93" s="210">
        <v>1543.58</v>
      </c>
      <c r="V93">
        <v>0</v>
      </c>
      <c r="W93">
        <v>1543.58</v>
      </c>
      <c r="X93">
        <v>0</v>
      </c>
      <c r="Y93">
        <v>0</v>
      </c>
    </row>
    <row r="94" spans="1:25" x14ac:dyDescent="0.35">
      <c r="A94" t="s">
        <v>982</v>
      </c>
      <c r="B94" t="s">
        <v>569</v>
      </c>
      <c r="C94" t="s">
        <v>1126</v>
      </c>
      <c r="D94" t="s">
        <v>1064</v>
      </c>
      <c r="E94">
        <v>140294.17000000001</v>
      </c>
      <c r="F94">
        <v>129772.1</v>
      </c>
      <c r="G94">
        <v>119250.04</v>
      </c>
      <c r="H94">
        <v>10522.06</v>
      </c>
      <c r="I94" s="214">
        <v>10522.07</v>
      </c>
      <c r="J94" s="212">
        <v>0</v>
      </c>
      <c r="K94">
        <v>10522.07</v>
      </c>
      <c r="L94">
        <v>0</v>
      </c>
      <c r="M94">
        <v>0</v>
      </c>
      <c r="O94">
        <v>67875.38</v>
      </c>
      <c r="P94">
        <v>67875.38</v>
      </c>
      <c r="Q94">
        <v>65034.720000000001</v>
      </c>
      <c r="R94" s="207">
        <v>59761.64</v>
      </c>
      <c r="S94" s="209">
        <v>5273.08</v>
      </c>
      <c r="T94">
        <v>2840.65</v>
      </c>
      <c r="U94" s="210">
        <v>2840.66</v>
      </c>
      <c r="V94">
        <v>0</v>
      </c>
      <c r="W94">
        <v>2840.66</v>
      </c>
      <c r="X94">
        <v>0</v>
      </c>
      <c r="Y94">
        <v>0</v>
      </c>
    </row>
    <row r="95" spans="1:25" x14ac:dyDescent="0.35">
      <c r="A95" t="s">
        <v>983</v>
      </c>
      <c r="B95" t="s">
        <v>573</v>
      </c>
      <c r="C95" t="s">
        <v>1126</v>
      </c>
      <c r="D95" t="s">
        <v>1064</v>
      </c>
      <c r="E95">
        <v>46794.12</v>
      </c>
      <c r="F95">
        <v>43284.56</v>
      </c>
      <c r="G95">
        <v>39775</v>
      </c>
      <c r="H95">
        <v>3509.56</v>
      </c>
      <c r="I95" s="214">
        <v>3509.56</v>
      </c>
      <c r="J95" s="212">
        <v>0</v>
      </c>
      <c r="K95">
        <v>3509.56</v>
      </c>
      <c r="L95">
        <v>0</v>
      </c>
      <c r="M95">
        <v>0</v>
      </c>
      <c r="O95">
        <v>30853.52</v>
      </c>
      <c r="P95">
        <v>30853.52</v>
      </c>
      <c r="Q95">
        <v>29054.75</v>
      </c>
      <c r="R95" s="207">
        <v>26698.959999999999</v>
      </c>
      <c r="S95" s="209">
        <v>2355.79</v>
      </c>
      <c r="T95">
        <v>1798.77</v>
      </c>
      <c r="U95" s="210">
        <v>1798.77</v>
      </c>
      <c r="V95">
        <v>0</v>
      </c>
      <c r="W95">
        <v>1798.77</v>
      </c>
      <c r="X95">
        <v>0</v>
      </c>
      <c r="Y95">
        <v>0</v>
      </c>
    </row>
    <row r="96" spans="1:25" x14ac:dyDescent="0.35">
      <c r="A96" t="s">
        <v>983</v>
      </c>
      <c r="B96" t="s">
        <v>573</v>
      </c>
      <c r="C96" t="s">
        <v>1126</v>
      </c>
      <c r="D96" t="s">
        <v>1064</v>
      </c>
      <c r="N96" t="s">
        <v>1073</v>
      </c>
      <c r="O96">
        <v>0</v>
      </c>
      <c r="P96">
        <v>0</v>
      </c>
      <c r="Q96">
        <v>0</v>
      </c>
      <c r="R96" s="207">
        <v>0</v>
      </c>
      <c r="S96" s="209">
        <v>0</v>
      </c>
      <c r="T96">
        <v>-29.5</v>
      </c>
      <c r="U96" s="210">
        <v>-29.5</v>
      </c>
      <c r="V96">
        <v>0</v>
      </c>
      <c r="W96">
        <v>-29.5</v>
      </c>
      <c r="X96">
        <v>0</v>
      </c>
      <c r="Y96">
        <v>0</v>
      </c>
    </row>
    <row r="97" spans="1:25" x14ac:dyDescent="0.35">
      <c r="A97" t="s">
        <v>983</v>
      </c>
      <c r="B97" t="s">
        <v>573</v>
      </c>
      <c r="C97" t="s">
        <v>1126</v>
      </c>
      <c r="D97" t="s">
        <v>1064</v>
      </c>
      <c r="N97" t="s">
        <v>1073</v>
      </c>
      <c r="O97">
        <v>-393.39</v>
      </c>
      <c r="P97">
        <v>-393.39</v>
      </c>
      <c r="Q97">
        <v>0</v>
      </c>
      <c r="R97" s="207">
        <v>0</v>
      </c>
      <c r="S97" s="209">
        <v>0</v>
      </c>
      <c r="T97">
        <v>0</v>
      </c>
      <c r="U97" s="210">
        <v>0</v>
      </c>
      <c r="V97">
        <v>0</v>
      </c>
      <c r="W97">
        <v>0</v>
      </c>
      <c r="X97">
        <v>0</v>
      </c>
      <c r="Y97">
        <v>0</v>
      </c>
    </row>
    <row r="98" spans="1:25" x14ac:dyDescent="0.35">
      <c r="A98" t="s">
        <v>979</v>
      </c>
      <c r="B98" t="s">
        <v>555</v>
      </c>
      <c r="C98" t="s">
        <v>1127</v>
      </c>
      <c r="D98" t="s">
        <v>1064</v>
      </c>
      <c r="E98">
        <v>228408.24</v>
      </c>
      <c r="F98">
        <v>211267.24</v>
      </c>
      <c r="G98">
        <v>194147</v>
      </c>
      <c r="H98">
        <v>17120.240000000002</v>
      </c>
      <c r="I98" s="214">
        <v>17141</v>
      </c>
      <c r="J98" s="212">
        <v>0</v>
      </c>
      <c r="K98">
        <v>17141</v>
      </c>
      <c r="L98">
        <v>0</v>
      </c>
      <c r="M98">
        <v>0</v>
      </c>
      <c r="O98">
        <v>41371.870000000003</v>
      </c>
      <c r="P98">
        <v>41371.870000000003</v>
      </c>
      <c r="Q98">
        <v>39918.1</v>
      </c>
      <c r="R98" s="207">
        <v>36683.300000000003</v>
      </c>
      <c r="S98" s="209">
        <v>3234.8</v>
      </c>
      <c r="T98">
        <v>1452.01</v>
      </c>
      <c r="U98" s="210">
        <v>1453.77</v>
      </c>
      <c r="V98">
        <v>0</v>
      </c>
      <c r="W98">
        <v>1453.77</v>
      </c>
      <c r="X98">
        <v>0</v>
      </c>
      <c r="Y98">
        <v>0</v>
      </c>
    </row>
    <row r="99" spans="1:25" x14ac:dyDescent="0.35">
      <c r="A99" t="s">
        <v>981</v>
      </c>
      <c r="B99" t="s">
        <v>1128</v>
      </c>
      <c r="C99" t="s">
        <v>1129</v>
      </c>
      <c r="D99" t="s">
        <v>1064</v>
      </c>
      <c r="E99">
        <v>291706.14</v>
      </c>
      <c r="F99">
        <v>269822.3</v>
      </c>
      <c r="G99">
        <v>247950.21</v>
      </c>
      <c r="H99">
        <v>21872.09</v>
      </c>
      <c r="I99" s="214">
        <v>21883.84</v>
      </c>
      <c r="J99" s="212">
        <v>0</v>
      </c>
      <c r="K99">
        <v>21883.84</v>
      </c>
      <c r="L99">
        <v>0</v>
      </c>
      <c r="M99">
        <v>0</v>
      </c>
      <c r="O99">
        <v>53998.02</v>
      </c>
      <c r="P99">
        <v>53998.02</v>
      </c>
      <c r="Q99">
        <v>50158.9</v>
      </c>
      <c r="R99" s="207">
        <v>46092.97</v>
      </c>
      <c r="S99" s="209">
        <v>4065.93</v>
      </c>
      <c r="T99">
        <v>3837.06</v>
      </c>
      <c r="U99" s="210">
        <v>3839.12</v>
      </c>
      <c r="V99">
        <v>0</v>
      </c>
      <c r="W99">
        <v>3839.12</v>
      </c>
      <c r="X99">
        <v>0</v>
      </c>
      <c r="Y99">
        <v>0</v>
      </c>
    </row>
    <row r="100" spans="1:25" x14ac:dyDescent="0.35">
      <c r="A100" t="s">
        <v>973</v>
      </c>
      <c r="B100" t="s">
        <v>1130</v>
      </c>
      <c r="C100" t="s">
        <v>1072</v>
      </c>
      <c r="D100" t="s">
        <v>1064</v>
      </c>
      <c r="E100">
        <v>13180</v>
      </c>
      <c r="F100">
        <v>12190</v>
      </c>
      <c r="G100">
        <v>11202</v>
      </c>
      <c r="H100">
        <v>988</v>
      </c>
      <c r="I100" s="214">
        <v>990</v>
      </c>
      <c r="J100" s="212">
        <v>0</v>
      </c>
      <c r="K100">
        <v>990</v>
      </c>
      <c r="L100">
        <v>0</v>
      </c>
      <c r="M100">
        <v>0</v>
      </c>
      <c r="O100">
        <v>4319.71</v>
      </c>
      <c r="P100">
        <v>4319.71</v>
      </c>
      <c r="Q100">
        <v>4269.53</v>
      </c>
      <c r="R100" s="207">
        <v>3923.48</v>
      </c>
      <c r="S100" s="209">
        <v>346.05</v>
      </c>
      <c r="T100">
        <v>49.29</v>
      </c>
      <c r="U100" s="210">
        <v>49.39</v>
      </c>
      <c r="V100">
        <v>0</v>
      </c>
      <c r="W100">
        <v>49.39</v>
      </c>
      <c r="X100">
        <v>0</v>
      </c>
      <c r="Y100">
        <v>0</v>
      </c>
    </row>
    <row r="101" spans="1:25" x14ac:dyDescent="0.35">
      <c r="A101" t="s">
        <v>973</v>
      </c>
      <c r="B101" t="s">
        <v>1130</v>
      </c>
      <c r="C101" t="s">
        <v>1072</v>
      </c>
      <c r="D101" t="s">
        <v>1064</v>
      </c>
      <c r="N101" t="s">
        <v>1131</v>
      </c>
      <c r="O101">
        <v>0</v>
      </c>
      <c r="P101">
        <v>0</v>
      </c>
      <c r="Q101">
        <v>0</v>
      </c>
      <c r="R101" s="207">
        <v>0</v>
      </c>
      <c r="S101" s="209">
        <v>0</v>
      </c>
      <c r="T101">
        <v>-0.03</v>
      </c>
      <c r="U101" s="210">
        <v>-0.03</v>
      </c>
      <c r="V101">
        <v>0</v>
      </c>
      <c r="W101">
        <v>-0.03</v>
      </c>
      <c r="X101">
        <v>0</v>
      </c>
      <c r="Y101">
        <v>0</v>
      </c>
    </row>
    <row r="102" spans="1:25" x14ac:dyDescent="0.35">
      <c r="A102" t="s">
        <v>973</v>
      </c>
      <c r="B102" t="s">
        <v>1130</v>
      </c>
      <c r="C102" t="s">
        <v>1072</v>
      </c>
      <c r="D102" t="s">
        <v>1064</v>
      </c>
      <c r="N102" t="s">
        <v>1131</v>
      </c>
      <c r="O102">
        <v>0</v>
      </c>
      <c r="P102">
        <v>0</v>
      </c>
      <c r="Q102">
        <v>0</v>
      </c>
      <c r="R102" s="207">
        <v>0</v>
      </c>
      <c r="S102" s="209">
        <v>0</v>
      </c>
      <c r="T102">
        <v>-0.1</v>
      </c>
      <c r="U102" s="210">
        <v>-0.1</v>
      </c>
      <c r="V102">
        <v>0</v>
      </c>
      <c r="W102">
        <v>-0.1</v>
      </c>
      <c r="X102">
        <v>0</v>
      </c>
      <c r="Y102">
        <v>0</v>
      </c>
    </row>
    <row r="103" spans="1:25" x14ac:dyDescent="0.35">
      <c r="A103" t="s">
        <v>973</v>
      </c>
      <c r="B103" t="s">
        <v>1130</v>
      </c>
      <c r="C103" t="s">
        <v>1072</v>
      </c>
      <c r="D103" t="s">
        <v>1064</v>
      </c>
      <c r="N103" t="s">
        <v>1131</v>
      </c>
      <c r="O103">
        <v>0</v>
      </c>
      <c r="P103">
        <v>0</v>
      </c>
      <c r="Q103">
        <v>0</v>
      </c>
      <c r="R103" s="207">
        <v>0</v>
      </c>
      <c r="S103" s="209">
        <v>0</v>
      </c>
      <c r="T103">
        <v>-0.26</v>
      </c>
      <c r="U103" s="210">
        <v>-0.26</v>
      </c>
      <c r="V103">
        <v>0</v>
      </c>
      <c r="W103">
        <v>-0.26</v>
      </c>
      <c r="X103">
        <v>0</v>
      </c>
      <c r="Y103">
        <v>0</v>
      </c>
    </row>
    <row r="104" spans="1:25" x14ac:dyDescent="0.35">
      <c r="A104" t="s">
        <v>973</v>
      </c>
      <c r="B104" t="s">
        <v>1130</v>
      </c>
      <c r="C104" t="s">
        <v>1072</v>
      </c>
      <c r="D104" t="s">
        <v>1064</v>
      </c>
      <c r="N104" t="s">
        <v>1131</v>
      </c>
      <c r="O104">
        <v>0</v>
      </c>
      <c r="P104">
        <v>0</v>
      </c>
      <c r="Q104">
        <v>-0.4</v>
      </c>
      <c r="R104" s="207">
        <v>-0.37</v>
      </c>
      <c r="S104" s="209">
        <v>-0.03</v>
      </c>
      <c r="T104">
        <v>0</v>
      </c>
      <c r="U104" s="210">
        <v>0</v>
      </c>
      <c r="V104">
        <v>0</v>
      </c>
      <c r="W104">
        <v>0</v>
      </c>
      <c r="X104">
        <v>0</v>
      </c>
      <c r="Y104">
        <v>0</v>
      </c>
    </row>
    <row r="105" spans="1:25" x14ac:dyDescent="0.35">
      <c r="A105" t="s">
        <v>974</v>
      </c>
      <c r="B105" t="s">
        <v>531</v>
      </c>
      <c r="C105" t="s">
        <v>1132</v>
      </c>
      <c r="D105" t="s">
        <v>1064</v>
      </c>
      <c r="E105">
        <v>6134.93</v>
      </c>
      <c r="F105">
        <v>5674.81</v>
      </c>
      <c r="G105">
        <v>5214.6899999999996</v>
      </c>
      <c r="H105">
        <v>460.12</v>
      </c>
      <c r="I105" s="214">
        <v>460.12</v>
      </c>
      <c r="J105" s="212">
        <v>0</v>
      </c>
      <c r="K105">
        <v>460.12</v>
      </c>
      <c r="L105">
        <v>0</v>
      </c>
      <c r="M105">
        <v>0</v>
      </c>
      <c r="O105">
        <v>575.03</v>
      </c>
      <c r="P105">
        <v>575.03</v>
      </c>
      <c r="Q105">
        <v>531.91</v>
      </c>
      <c r="R105" s="207">
        <v>488.78</v>
      </c>
      <c r="S105" s="209">
        <v>43.13</v>
      </c>
      <c r="T105">
        <v>43.13</v>
      </c>
      <c r="U105" s="210">
        <v>43.12</v>
      </c>
      <c r="V105">
        <v>0</v>
      </c>
      <c r="W105">
        <v>43.12</v>
      </c>
      <c r="X105">
        <v>0</v>
      </c>
      <c r="Y105">
        <v>0</v>
      </c>
    </row>
    <row r="106" spans="1:25" x14ac:dyDescent="0.35">
      <c r="A106" t="s">
        <v>975</v>
      </c>
      <c r="B106" t="s">
        <v>1133</v>
      </c>
      <c r="C106" t="s">
        <v>1134</v>
      </c>
      <c r="D106" t="s">
        <v>1064</v>
      </c>
      <c r="E106">
        <v>7725.47</v>
      </c>
      <c r="F106">
        <v>7146.05</v>
      </c>
      <c r="G106">
        <v>6566.65</v>
      </c>
      <c r="H106">
        <v>579.4</v>
      </c>
      <c r="I106" s="214">
        <v>579.41999999999996</v>
      </c>
      <c r="J106" s="212">
        <v>0</v>
      </c>
      <c r="K106">
        <v>0</v>
      </c>
      <c r="L106">
        <v>579.41999999999996</v>
      </c>
      <c r="M106">
        <v>0</v>
      </c>
      <c r="O106">
        <v>907.82</v>
      </c>
      <c r="P106">
        <v>907.82</v>
      </c>
      <c r="Q106">
        <v>839.74</v>
      </c>
      <c r="R106" s="207">
        <v>771.65</v>
      </c>
      <c r="S106" s="209">
        <v>68.09</v>
      </c>
      <c r="T106">
        <v>68.09</v>
      </c>
      <c r="U106" s="210">
        <v>68.08</v>
      </c>
      <c r="V106">
        <v>0</v>
      </c>
      <c r="W106">
        <v>0</v>
      </c>
      <c r="X106">
        <v>68.08</v>
      </c>
      <c r="Y106">
        <v>0</v>
      </c>
    </row>
    <row r="107" spans="1:25" x14ac:dyDescent="0.35">
      <c r="A107" t="s">
        <v>976</v>
      </c>
      <c r="B107" t="s">
        <v>539</v>
      </c>
      <c r="C107" t="s">
        <v>1135</v>
      </c>
      <c r="D107" t="s">
        <v>1064</v>
      </c>
      <c r="E107">
        <v>5453.27</v>
      </c>
      <c r="F107">
        <v>5044.2700000000004</v>
      </c>
      <c r="G107">
        <v>4635.28</v>
      </c>
      <c r="H107">
        <v>408.99</v>
      </c>
      <c r="I107" s="214">
        <v>409</v>
      </c>
      <c r="J107" s="212">
        <v>0</v>
      </c>
      <c r="K107">
        <v>409</v>
      </c>
      <c r="L107">
        <v>0</v>
      </c>
      <c r="M107">
        <v>0</v>
      </c>
      <c r="O107">
        <v>351</v>
      </c>
      <c r="P107">
        <v>351</v>
      </c>
      <c r="Q107">
        <v>324.67</v>
      </c>
      <c r="R107" s="207">
        <v>298.35000000000002</v>
      </c>
      <c r="S107" s="209">
        <v>26.32</v>
      </c>
      <c r="T107">
        <v>26.32</v>
      </c>
      <c r="U107" s="210">
        <v>26.33</v>
      </c>
      <c r="V107">
        <v>0</v>
      </c>
      <c r="W107">
        <v>26.33</v>
      </c>
      <c r="X107">
        <v>0</v>
      </c>
      <c r="Y107">
        <v>0</v>
      </c>
    </row>
    <row r="108" spans="1:25" x14ac:dyDescent="0.35">
      <c r="A108" t="s">
        <v>978</v>
      </c>
      <c r="B108" t="s">
        <v>1136</v>
      </c>
      <c r="C108" t="s">
        <v>1119</v>
      </c>
      <c r="D108" t="s">
        <v>1064</v>
      </c>
      <c r="E108">
        <v>6589</v>
      </c>
      <c r="F108">
        <v>6094.82</v>
      </c>
      <c r="G108">
        <v>5600.64</v>
      </c>
      <c r="H108">
        <v>494.18</v>
      </c>
      <c r="I108" s="214">
        <v>494.18</v>
      </c>
      <c r="J108" s="212">
        <v>0</v>
      </c>
      <c r="K108">
        <v>0</v>
      </c>
      <c r="L108">
        <v>494.18</v>
      </c>
      <c r="M108">
        <v>0</v>
      </c>
      <c r="O108">
        <v>126</v>
      </c>
      <c r="P108">
        <v>126</v>
      </c>
      <c r="Q108">
        <v>116.55</v>
      </c>
      <c r="R108" s="207">
        <v>107.1</v>
      </c>
      <c r="S108" s="209">
        <v>9.4499999999999993</v>
      </c>
      <c r="T108">
        <v>9.4499999999999993</v>
      </c>
      <c r="U108" s="210">
        <v>9.4499999999999993</v>
      </c>
      <c r="V108">
        <v>0</v>
      </c>
      <c r="W108">
        <v>0</v>
      </c>
      <c r="X108">
        <v>9.4499999999999993</v>
      </c>
      <c r="Y108">
        <v>0</v>
      </c>
    </row>
    <row r="109" spans="1:25" x14ac:dyDescent="0.35">
      <c r="A109" t="s">
        <v>960</v>
      </c>
      <c r="B109" t="s">
        <v>1137</v>
      </c>
      <c r="C109" t="s">
        <v>1068</v>
      </c>
      <c r="D109" t="s">
        <v>1064</v>
      </c>
      <c r="E109">
        <v>609261.09</v>
      </c>
      <c r="F109">
        <v>420472</v>
      </c>
      <c r="G109">
        <v>386380</v>
      </c>
      <c r="H109">
        <v>34092</v>
      </c>
      <c r="I109" s="214">
        <v>188789.09</v>
      </c>
      <c r="J109" s="212">
        <v>0</v>
      </c>
      <c r="K109">
        <v>188789.09</v>
      </c>
      <c r="L109">
        <v>0</v>
      </c>
      <c r="M109">
        <v>0</v>
      </c>
      <c r="O109">
        <v>7186.95</v>
      </c>
      <c r="P109">
        <v>7186.95</v>
      </c>
      <c r="Q109">
        <v>4959.97</v>
      </c>
      <c r="R109" s="207">
        <v>4557.8100000000004</v>
      </c>
      <c r="S109" s="209">
        <v>402.16</v>
      </c>
      <c r="T109">
        <v>402.16</v>
      </c>
      <c r="U109" s="210">
        <v>2226.98</v>
      </c>
      <c r="V109">
        <v>0</v>
      </c>
      <c r="W109">
        <v>2226.98</v>
      </c>
      <c r="X109">
        <v>0</v>
      </c>
      <c r="Y109">
        <v>0</v>
      </c>
    </row>
    <row r="110" spans="1:25" x14ac:dyDescent="0.35">
      <c r="A110" t="s">
        <v>962</v>
      </c>
      <c r="B110" t="s">
        <v>1138</v>
      </c>
      <c r="C110" t="s">
        <v>1063</v>
      </c>
      <c r="D110" t="s">
        <v>1064</v>
      </c>
      <c r="E110">
        <v>361401</v>
      </c>
      <c r="F110">
        <v>307018</v>
      </c>
      <c r="G110">
        <v>282125</v>
      </c>
      <c r="H110">
        <v>24893</v>
      </c>
      <c r="I110" s="214">
        <v>54383</v>
      </c>
      <c r="J110" s="212">
        <v>0</v>
      </c>
      <c r="K110">
        <v>54383</v>
      </c>
      <c r="L110">
        <v>0</v>
      </c>
      <c r="M110">
        <v>0</v>
      </c>
      <c r="O110">
        <v>3057.98</v>
      </c>
      <c r="P110">
        <v>3057.98</v>
      </c>
      <c r="Q110">
        <v>2597.8200000000002</v>
      </c>
      <c r="R110" s="207">
        <v>2387.19</v>
      </c>
      <c r="S110" s="209">
        <v>210.63</v>
      </c>
      <c r="T110">
        <v>210.63</v>
      </c>
      <c r="U110" s="210">
        <v>460.16</v>
      </c>
      <c r="V110">
        <v>0</v>
      </c>
      <c r="W110">
        <v>460.16</v>
      </c>
      <c r="X110">
        <v>0</v>
      </c>
      <c r="Y110">
        <v>0</v>
      </c>
    </row>
    <row r="111" spans="1:25" x14ac:dyDescent="0.35">
      <c r="A111" t="s">
        <v>961</v>
      </c>
      <c r="B111" t="s">
        <v>1139</v>
      </c>
      <c r="C111" t="s">
        <v>1072</v>
      </c>
      <c r="D111" t="s">
        <v>1064</v>
      </c>
      <c r="E111">
        <v>324706</v>
      </c>
      <c r="F111">
        <v>300352</v>
      </c>
      <c r="G111">
        <v>276000</v>
      </c>
      <c r="H111">
        <v>24352</v>
      </c>
      <c r="I111" s="214">
        <v>24354</v>
      </c>
      <c r="J111" s="212">
        <v>0</v>
      </c>
      <c r="K111">
        <v>24354</v>
      </c>
      <c r="L111">
        <v>0</v>
      </c>
      <c r="M111">
        <v>0</v>
      </c>
      <c r="O111">
        <v>101310.2</v>
      </c>
      <c r="P111">
        <v>101310.2</v>
      </c>
      <c r="Q111">
        <v>100469.82</v>
      </c>
      <c r="R111" s="207">
        <v>92323.91</v>
      </c>
      <c r="S111" s="209">
        <v>8145.91</v>
      </c>
      <c r="T111">
        <v>840.31</v>
      </c>
      <c r="U111" s="210">
        <v>840.38</v>
      </c>
      <c r="V111">
        <v>0</v>
      </c>
      <c r="W111">
        <v>840.38</v>
      </c>
      <c r="X111">
        <v>0</v>
      </c>
      <c r="Y111">
        <v>0</v>
      </c>
    </row>
    <row r="112" spans="1:25" x14ac:dyDescent="0.35">
      <c r="A112" t="s">
        <v>963</v>
      </c>
      <c r="B112" t="s">
        <v>1140</v>
      </c>
      <c r="C112" t="s">
        <v>1076</v>
      </c>
      <c r="D112" t="s">
        <v>1064</v>
      </c>
      <c r="E112">
        <v>358491.09</v>
      </c>
      <c r="F112">
        <v>296439.65000000002</v>
      </c>
      <c r="G112">
        <v>272404</v>
      </c>
      <c r="H112">
        <v>24035.65</v>
      </c>
      <c r="I112" s="214">
        <v>62051.44</v>
      </c>
      <c r="J112" s="212">
        <v>0</v>
      </c>
      <c r="K112">
        <v>62051.44</v>
      </c>
      <c r="L112">
        <v>0</v>
      </c>
      <c r="M112">
        <v>0</v>
      </c>
      <c r="O112">
        <v>311169.28999999998</v>
      </c>
      <c r="P112">
        <v>311169.28999999998</v>
      </c>
      <c r="Q112">
        <v>215587.25</v>
      </c>
      <c r="R112" s="207">
        <v>198107.2</v>
      </c>
      <c r="S112" s="209">
        <v>17480.05</v>
      </c>
      <c r="T112">
        <v>14902.43</v>
      </c>
      <c r="U112" s="210">
        <v>38472.730000000003</v>
      </c>
      <c r="V112">
        <v>0</v>
      </c>
      <c r="W112">
        <v>38472.730000000003</v>
      </c>
      <c r="X112">
        <v>0</v>
      </c>
      <c r="Y112">
        <v>0</v>
      </c>
    </row>
    <row r="113" spans="1:25" x14ac:dyDescent="0.35">
      <c r="A113" t="s">
        <v>964</v>
      </c>
      <c r="B113" t="s">
        <v>1141</v>
      </c>
      <c r="C113" t="s">
        <v>1072</v>
      </c>
      <c r="D113" t="s">
        <v>1064</v>
      </c>
      <c r="E113">
        <v>320628</v>
      </c>
      <c r="F113">
        <v>272533</v>
      </c>
      <c r="G113">
        <v>272533</v>
      </c>
      <c r="H113">
        <v>0</v>
      </c>
      <c r="I113" s="214">
        <v>48095</v>
      </c>
      <c r="J113" s="212">
        <v>0</v>
      </c>
      <c r="K113">
        <v>48095</v>
      </c>
      <c r="L113">
        <v>0</v>
      </c>
      <c r="M113">
        <v>0</v>
      </c>
      <c r="O113">
        <v>90567.73</v>
      </c>
      <c r="P113">
        <v>90567.73</v>
      </c>
      <c r="Q113">
        <v>89246.53</v>
      </c>
      <c r="R113" s="207">
        <v>89246.53</v>
      </c>
      <c r="S113" s="209">
        <v>0</v>
      </c>
      <c r="T113">
        <v>0</v>
      </c>
      <c r="U113" s="210">
        <v>1321.2</v>
      </c>
      <c r="V113">
        <v>0</v>
      </c>
      <c r="W113">
        <v>1321.2</v>
      </c>
      <c r="X113">
        <v>0</v>
      </c>
      <c r="Y113">
        <v>0</v>
      </c>
    </row>
    <row r="114" spans="1:25" x14ac:dyDescent="0.35">
      <c r="A114" t="s">
        <v>965</v>
      </c>
      <c r="B114" t="s">
        <v>479</v>
      </c>
      <c r="C114" t="s">
        <v>1066</v>
      </c>
      <c r="D114" t="s">
        <v>1064</v>
      </c>
      <c r="E114">
        <v>1346002.9</v>
      </c>
      <c r="F114">
        <v>1132178</v>
      </c>
      <c r="G114">
        <v>1132178</v>
      </c>
      <c r="H114">
        <v>0</v>
      </c>
      <c r="I114" s="214">
        <v>213824.9</v>
      </c>
      <c r="J114" s="212">
        <v>0</v>
      </c>
      <c r="K114">
        <v>213824.9</v>
      </c>
      <c r="L114">
        <v>0</v>
      </c>
      <c r="M114">
        <v>0</v>
      </c>
      <c r="O114">
        <v>113314.18</v>
      </c>
      <c r="P114">
        <v>113314.18</v>
      </c>
      <c r="Q114">
        <v>109610.51</v>
      </c>
      <c r="R114" s="207">
        <v>109610.51</v>
      </c>
      <c r="S114" s="209">
        <v>0</v>
      </c>
      <c r="T114">
        <v>0</v>
      </c>
      <c r="U114" s="210">
        <v>3703.67</v>
      </c>
      <c r="V114">
        <v>0</v>
      </c>
      <c r="W114">
        <v>3703.67</v>
      </c>
      <c r="X114">
        <v>0</v>
      </c>
      <c r="Y114">
        <v>0</v>
      </c>
    </row>
    <row r="115" spans="1:25" x14ac:dyDescent="0.35">
      <c r="A115" t="s">
        <v>1001</v>
      </c>
      <c r="B115" t="s">
        <v>1142</v>
      </c>
      <c r="C115" t="s">
        <v>1071</v>
      </c>
      <c r="D115" t="s">
        <v>1064</v>
      </c>
      <c r="E115">
        <v>188236</v>
      </c>
      <c r="F115">
        <v>160000</v>
      </c>
      <c r="G115">
        <v>160000</v>
      </c>
      <c r="H115">
        <v>0</v>
      </c>
      <c r="I115" s="214">
        <v>28236</v>
      </c>
      <c r="J115" s="212">
        <v>0</v>
      </c>
      <c r="K115">
        <v>28236</v>
      </c>
      <c r="L115">
        <v>0</v>
      </c>
      <c r="M115">
        <v>0</v>
      </c>
      <c r="O115">
        <v>12319.27</v>
      </c>
      <c r="P115">
        <v>12319.27</v>
      </c>
      <c r="Q115">
        <v>11010.52</v>
      </c>
      <c r="R115" s="207">
        <v>11010.52</v>
      </c>
      <c r="S115" s="209">
        <v>0</v>
      </c>
      <c r="T115">
        <v>0</v>
      </c>
      <c r="U115" s="210">
        <v>1308.75</v>
      </c>
      <c r="V115">
        <v>0</v>
      </c>
      <c r="W115">
        <v>1308.75</v>
      </c>
      <c r="X115">
        <v>0</v>
      </c>
      <c r="Y115">
        <v>0</v>
      </c>
    </row>
    <row r="116" spans="1:25" x14ac:dyDescent="0.35">
      <c r="A116" t="s">
        <v>1003</v>
      </c>
      <c r="B116" t="s">
        <v>666</v>
      </c>
      <c r="C116" t="s">
        <v>1066</v>
      </c>
      <c r="D116" t="s">
        <v>1064</v>
      </c>
      <c r="E116">
        <v>154414.51999999999</v>
      </c>
      <c r="F116">
        <v>131252.34</v>
      </c>
      <c r="G116">
        <v>131252.34</v>
      </c>
      <c r="H116">
        <v>0</v>
      </c>
      <c r="I116" s="214">
        <v>23162.18</v>
      </c>
      <c r="J116" s="212">
        <v>0</v>
      </c>
      <c r="K116">
        <v>23162.18</v>
      </c>
      <c r="L116">
        <v>0</v>
      </c>
      <c r="M116">
        <v>0</v>
      </c>
      <c r="O116">
        <v>129962.21</v>
      </c>
      <c r="P116">
        <v>129962.21</v>
      </c>
      <c r="Q116">
        <v>115717.88</v>
      </c>
      <c r="R116" s="207">
        <v>115717.88</v>
      </c>
      <c r="S116" s="209">
        <v>0</v>
      </c>
      <c r="T116">
        <v>0</v>
      </c>
      <c r="U116" s="210">
        <v>14244.33</v>
      </c>
      <c r="V116">
        <v>0</v>
      </c>
      <c r="W116">
        <v>14244.33</v>
      </c>
      <c r="X116">
        <v>0</v>
      </c>
      <c r="Y116">
        <v>0</v>
      </c>
    </row>
    <row r="117" spans="1:25" x14ac:dyDescent="0.35">
      <c r="A117" t="s">
        <v>1004</v>
      </c>
      <c r="B117" t="s">
        <v>669</v>
      </c>
      <c r="C117" t="s">
        <v>1143</v>
      </c>
      <c r="D117" t="s">
        <v>1064</v>
      </c>
      <c r="E117">
        <v>116373.51</v>
      </c>
      <c r="F117">
        <v>98844.35</v>
      </c>
      <c r="G117">
        <v>98844.35</v>
      </c>
      <c r="H117">
        <v>0</v>
      </c>
      <c r="I117" s="214">
        <v>17529.16</v>
      </c>
      <c r="J117" s="212">
        <v>0</v>
      </c>
      <c r="K117">
        <v>17529.16</v>
      </c>
      <c r="L117">
        <v>0</v>
      </c>
      <c r="M117">
        <v>0</v>
      </c>
      <c r="O117">
        <v>66635.92</v>
      </c>
      <c r="P117">
        <v>66635.92</v>
      </c>
      <c r="Q117">
        <v>56598.66</v>
      </c>
      <c r="R117" s="207">
        <v>56598.66</v>
      </c>
      <c r="S117" s="209">
        <v>0</v>
      </c>
      <c r="T117">
        <v>0</v>
      </c>
      <c r="U117" s="210">
        <v>10037.26</v>
      </c>
      <c r="V117">
        <v>0</v>
      </c>
      <c r="W117">
        <v>10037.26</v>
      </c>
      <c r="X117">
        <v>0</v>
      </c>
      <c r="Y117">
        <v>0</v>
      </c>
    </row>
    <row r="118" spans="1:25" x14ac:dyDescent="0.35">
      <c r="A118" t="s">
        <v>1002</v>
      </c>
      <c r="B118" t="s">
        <v>663</v>
      </c>
      <c r="C118" t="s">
        <v>1063</v>
      </c>
      <c r="D118" t="s">
        <v>1064</v>
      </c>
      <c r="E118">
        <v>186665</v>
      </c>
      <c r="F118">
        <v>158665</v>
      </c>
      <c r="G118">
        <v>158665</v>
      </c>
      <c r="H118">
        <v>0</v>
      </c>
      <c r="I118" s="214">
        <v>28000</v>
      </c>
      <c r="J118" s="212">
        <v>0</v>
      </c>
      <c r="K118">
        <v>28000</v>
      </c>
      <c r="L118">
        <v>0</v>
      </c>
      <c r="M118">
        <v>0</v>
      </c>
      <c r="O118">
        <v>26151.55</v>
      </c>
      <c r="P118">
        <v>26151.55</v>
      </c>
      <c r="Q118">
        <v>23115.14</v>
      </c>
      <c r="R118" s="207">
        <v>23115.14</v>
      </c>
      <c r="S118" s="209">
        <v>0</v>
      </c>
      <c r="T118">
        <v>0</v>
      </c>
      <c r="U118" s="210">
        <v>3036.41</v>
      </c>
      <c r="V118">
        <v>0</v>
      </c>
      <c r="W118">
        <v>3036.41</v>
      </c>
      <c r="X118">
        <v>0</v>
      </c>
      <c r="Y118">
        <v>0</v>
      </c>
    </row>
    <row r="119" spans="1:25" x14ac:dyDescent="0.35">
      <c r="A119" t="s">
        <v>1005</v>
      </c>
      <c r="B119" t="s">
        <v>674</v>
      </c>
      <c r="C119" t="s">
        <v>1072</v>
      </c>
      <c r="D119" t="s">
        <v>1064</v>
      </c>
      <c r="E119">
        <v>176470.59</v>
      </c>
      <c r="F119">
        <v>150000</v>
      </c>
      <c r="G119">
        <v>150000</v>
      </c>
      <c r="H119">
        <v>0</v>
      </c>
      <c r="I119" s="214">
        <v>26470.59</v>
      </c>
      <c r="J119" s="212">
        <v>0</v>
      </c>
      <c r="K119">
        <v>26470.59</v>
      </c>
      <c r="L119">
        <v>0</v>
      </c>
      <c r="M119">
        <v>0</v>
      </c>
      <c r="O119">
        <v>51432.97</v>
      </c>
      <c r="P119">
        <v>51432.97</v>
      </c>
      <c r="Q119">
        <v>20468.02</v>
      </c>
      <c r="R119" s="207">
        <v>20468.02</v>
      </c>
      <c r="S119" s="209">
        <v>0</v>
      </c>
      <c r="T119">
        <v>0</v>
      </c>
      <c r="U119" s="210">
        <v>964.95</v>
      </c>
      <c r="V119">
        <v>0</v>
      </c>
      <c r="W119">
        <v>964.95</v>
      </c>
      <c r="X119">
        <v>0</v>
      </c>
      <c r="Y119">
        <v>0</v>
      </c>
    </row>
    <row r="120" spans="1:25" x14ac:dyDescent="0.35">
      <c r="A120" t="s">
        <v>1005</v>
      </c>
      <c r="B120" t="s">
        <v>674</v>
      </c>
      <c r="C120" t="s">
        <v>1072</v>
      </c>
      <c r="D120" t="s">
        <v>1064</v>
      </c>
      <c r="N120" t="s">
        <v>1074</v>
      </c>
      <c r="O120">
        <v>0</v>
      </c>
      <c r="P120">
        <v>0</v>
      </c>
      <c r="Q120">
        <v>0</v>
      </c>
      <c r="R120" s="207">
        <v>0</v>
      </c>
      <c r="S120" s="209">
        <v>0</v>
      </c>
      <c r="T120">
        <v>0</v>
      </c>
      <c r="U120" s="210">
        <v>0</v>
      </c>
      <c r="V120">
        <v>0</v>
      </c>
      <c r="W120">
        <v>0</v>
      </c>
      <c r="X120">
        <v>0</v>
      </c>
      <c r="Y120">
        <v>0</v>
      </c>
    </row>
    <row r="121" spans="1:25" x14ac:dyDescent="0.35">
      <c r="A121" t="s">
        <v>1005</v>
      </c>
      <c r="B121" t="s">
        <v>674</v>
      </c>
      <c r="C121" t="s">
        <v>1072</v>
      </c>
      <c r="D121" t="s">
        <v>1064</v>
      </c>
      <c r="N121" t="s">
        <v>1074</v>
      </c>
      <c r="O121">
        <v>0</v>
      </c>
      <c r="P121">
        <v>0</v>
      </c>
      <c r="Q121">
        <v>-30000</v>
      </c>
      <c r="R121" s="207">
        <v>-30000</v>
      </c>
      <c r="S121" s="209">
        <v>0</v>
      </c>
      <c r="T121">
        <v>0</v>
      </c>
      <c r="U121" s="210">
        <v>0</v>
      </c>
      <c r="V121">
        <v>0</v>
      </c>
      <c r="W121">
        <v>0</v>
      </c>
      <c r="X121">
        <v>0</v>
      </c>
      <c r="Y121">
        <v>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O224"/>
  <sheetViews>
    <sheetView topLeftCell="I92" zoomScale="70" zoomScaleNormal="70" workbookViewId="0">
      <selection activeCell="A96" sqref="A96:XFD96"/>
    </sheetView>
  </sheetViews>
  <sheetFormatPr defaultColWidth="9.1796875" defaultRowHeight="14.5" x14ac:dyDescent="0.35"/>
  <cols>
    <col min="1" max="1" width="4.453125" style="1" customWidth="1"/>
    <col min="2" max="2" width="7.54296875" style="1" customWidth="1"/>
    <col min="3" max="3" width="9.1796875" style="1"/>
    <col min="4" max="6" width="14" style="1" customWidth="1"/>
    <col min="7" max="7" width="10.1796875" style="1" customWidth="1"/>
    <col min="8" max="8" width="11.81640625" style="1" customWidth="1"/>
    <col min="9" max="9" width="12.453125" style="1" customWidth="1"/>
    <col min="10" max="11" width="11.1796875" style="1" customWidth="1"/>
    <col min="12" max="12" width="9.1796875" style="1"/>
    <col min="13" max="13" width="11.54296875" style="1" customWidth="1"/>
    <col min="14" max="16" width="12.81640625" style="1" customWidth="1"/>
    <col min="17" max="17" width="9.1796875" style="1"/>
    <col min="18" max="18" width="11.54296875" style="1" customWidth="1"/>
    <col min="19" max="21" width="12.54296875" style="1" customWidth="1"/>
    <col min="22" max="22" width="9.1796875" style="1"/>
    <col min="23" max="26" width="12.1796875" style="1" customWidth="1"/>
    <col min="27" max="27" width="9.1796875" style="1"/>
    <col min="28" max="28" width="11.453125" style="1" customWidth="1"/>
    <col min="29" max="31" width="11.54296875" style="1" customWidth="1"/>
    <col min="32" max="32" width="9.1796875" style="1"/>
    <col min="33" max="34" width="11.81640625" style="1" customWidth="1"/>
    <col min="35" max="35" width="10.1796875" style="1" customWidth="1"/>
    <col min="36" max="36" width="11.1796875" style="1" customWidth="1"/>
    <col min="37" max="16384" width="9.1796875" style="1"/>
  </cols>
  <sheetData>
    <row r="1" spans="2:37" ht="15.75" customHeight="1" x14ac:dyDescent="0.35">
      <c r="AB1" s="2"/>
      <c r="AD1" s="2"/>
      <c r="AE1" s="2"/>
      <c r="AF1" s="2" t="s">
        <v>9</v>
      </c>
      <c r="AJ1" s="2"/>
    </row>
    <row r="2" spans="2:37" ht="15.5" x14ac:dyDescent="0.35">
      <c r="AB2" s="3"/>
      <c r="AD2" s="3"/>
      <c r="AE2" s="3"/>
      <c r="AF2" s="3" t="s">
        <v>1</v>
      </c>
      <c r="AJ2" s="3"/>
    </row>
    <row r="3" spans="2:37" ht="15.5" x14ac:dyDescent="0.35">
      <c r="AB3" s="3"/>
      <c r="AD3" s="3"/>
      <c r="AE3" s="3"/>
      <c r="AF3" s="3" t="s">
        <v>850</v>
      </c>
      <c r="AJ3" s="3"/>
    </row>
    <row r="4" spans="2:37" ht="15.5" x14ac:dyDescent="0.35">
      <c r="AB4" s="3"/>
      <c r="AD4" s="3"/>
      <c r="AE4" s="3"/>
      <c r="AF4" s="3"/>
      <c r="AJ4" s="3"/>
    </row>
    <row r="5" spans="2:37" ht="15.5" x14ac:dyDescent="0.35">
      <c r="B5" s="96" t="s">
        <v>851</v>
      </c>
      <c r="AB5" s="3"/>
      <c r="AD5" s="3"/>
      <c r="AE5" s="3"/>
      <c r="AJ5" s="3"/>
    </row>
    <row r="6" spans="2:37" ht="15.75" customHeight="1" x14ac:dyDescent="0.35">
      <c r="B6" s="96" t="s">
        <v>874</v>
      </c>
      <c r="C6" s="5"/>
    </row>
    <row r="7" spans="2:37" ht="32.25" customHeight="1" thickBot="1" x14ac:dyDescent="0.4">
      <c r="B7" s="415" t="s">
        <v>19</v>
      </c>
      <c r="C7" s="416" t="s">
        <v>17</v>
      </c>
      <c r="D7" s="415" t="s">
        <v>14</v>
      </c>
      <c r="E7" s="416" t="s">
        <v>856</v>
      </c>
      <c r="F7" s="416" t="s">
        <v>875</v>
      </c>
      <c r="G7" s="421" t="s">
        <v>876</v>
      </c>
      <c r="H7" s="421"/>
      <c r="I7" s="421"/>
      <c r="J7" s="421"/>
      <c r="K7" s="421"/>
      <c r="L7" s="421"/>
      <c r="M7" s="421"/>
      <c r="N7" s="421"/>
      <c r="O7" s="421"/>
      <c r="P7" s="421"/>
      <c r="Q7" s="421"/>
      <c r="R7" s="421"/>
      <c r="S7" s="421"/>
      <c r="T7" s="421"/>
      <c r="U7" s="421"/>
      <c r="V7" s="421"/>
      <c r="W7" s="421"/>
      <c r="X7" s="421"/>
      <c r="Y7" s="421"/>
      <c r="Z7" s="421"/>
      <c r="AA7" s="421"/>
      <c r="AB7" s="421"/>
      <c r="AC7" s="421"/>
      <c r="AD7" s="421"/>
      <c r="AE7" s="421"/>
      <c r="AF7" s="421"/>
      <c r="AG7" s="421"/>
      <c r="AH7" s="421"/>
      <c r="AI7" s="421"/>
      <c r="AJ7" s="421"/>
    </row>
    <row r="8" spans="2:37" ht="60.75" customHeight="1" thickBot="1" x14ac:dyDescent="0.4">
      <c r="B8" s="415"/>
      <c r="C8" s="417"/>
      <c r="D8" s="418"/>
      <c r="E8" s="419"/>
      <c r="F8" s="420"/>
      <c r="G8" s="97" t="s">
        <v>877</v>
      </c>
      <c r="H8" s="98" t="s">
        <v>20</v>
      </c>
      <c r="I8" s="99" t="s">
        <v>878</v>
      </c>
      <c r="J8" s="99" t="s">
        <v>879</v>
      </c>
      <c r="K8" s="100" t="s">
        <v>880</v>
      </c>
      <c r="L8" s="97" t="s">
        <v>881</v>
      </c>
      <c r="M8" s="98" t="s">
        <v>21</v>
      </c>
      <c r="N8" s="99" t="s">
        <v>882</v>
      </c>
      <c r="O8" s="99" t="s">
        <v>883</v>
      </c>
      <c r="P8" s="100" t="s">
        <v>884</v>
      </c>
      <c r="Q8" s="97" t="s">
        <v>885</v>
      </c>
      <c r="R8" s="98" t="s">
        <v>22</v>
      </c>
      <c r="S8" s="99" t="s">
        <v>886</v>
      </c>
      <c r="T8" s="99" t="s">
        <v>887</v>
      </c>
      <c r="U8" s="100" t="s">
        <v>888</v>
      </c>
      <c r="V8" s="97" t="s">
        <v>889</v>
      </c>
      <c r="W8" s="98" t="s">
        <v>23</v>
      </c>
      <c r="X8" s="99" t="s">
        <v>890</v>
      </c>
      <c r="Y8" s="99" t="s">
        <v>891</v>
      </c>
      <c r="Z8" s="100" t="s">
        <v>892</v>
      </c>
      <c r="AA8" s="97" t="s">
        <v>893</v>
      </c>
      <c r="AB8" s="98" t="s">
        <v>24</v>
      </c>
      <c r="AC8" s="99" t="s">
        <v>894</v>
      </c>
      <c r="AD8" s="99" t="s">
        <v>895</v>
      </c>
      <c r="AE8" s="100" t="s">
        <v>896</v>
      </c>
      <c r="AF8" s="97" t="s">
        <v>897</v>
      </c>
      <c r="AG8" s="98" t="s">
        <v>25</v>
      </c>
      <c r="AH8" s="99" t="s">
        <v>898</v>
      </c>
      <c r="AI8" s="99" t="s">
        <v>899</v>
      </c>
      <c r="AJ8" s="100" t="s">
        <v>900</v>
      </c>
    </row>
    <row r="9" spans="2:37" ht="52" x14ac:dyDescent="0.35">
      <c r="B9" s="15" t="s">
        <v>0</v>
      </c>
      <c r="C9" s="15"/>
      <c r="D9" s="15" t="s">
        <v>50</v>
      </c>
      <c r="E9" s="15"/>
      <c r="F9" s="101"/>
      <c r="G9" s="102"/>
      <c r="H9" s="103"/>
      <c r="I9" s="103"/>
      <c r="J9" s="103"/>
      <c r="K9" s="104"/>
      <c r="L9" s="102"/>
      <c r="M9" s="103"/>
      <c r="N9" s="103"/>
      <c r="O9" s="103"/>
      <c r="P9" s="104"/>
      <c r="Q9" s="102"/>
      <c r="R9" s="103"/>
      <c r="S9" s="103"/>
      <c r="T9" s="103"/>
      <c r="U9" s="104"/>
      <c r="V9" s="105"/>
      <c r="W9" s="106"/>
      <c r="X9" s="103"/>
      <c r="Y9" s="103"/>
      <c r="Z9" s="104"/>
      <c r="AA9" s="102"/>
      <c r="AB9" s="103"/>
      <c r="AC9" s="103"/>
      <c r="AD9" s="103"/>
      <c r="AE9" s="104"/>
      <c r="AF9" s="102"/>
      <c r="AG9" s="103"/>
      <c r="AH9" s="103"/>
      <c r="AI9" s="103"/>
      <c r="AJ9" s="104" t="s">
        <v>216</v>
      </c>
      <c r="AK9" s="6"/>
    </row>
    <row r="10" spans="2:37" ht="191.25" customHeight="1" x14ac:dyDescent="0.35">
      <c r="B10" s="17" t="s">
        <v>51</v>
      </c>
      <c r="C10" s="18"/>
      <c r="D10" s="17" t="s">
        <v>52</v>
      </c>
      <c r="E10" s="17"/>
      <c r="F10" s="107"/>
      <c r="G10" s="108"/>
      <c r="H10" s="17"/>
      <c r="I10" s="17"/>
      <c r="J10" s="17"/>
      <c r="K10" s="109"/>
      <c r="L10" s="108"/>
      <c r="M10" s="17"/>
      <c r="N10" s="17"/>
      <c r="O10" s="17"/>
      <c r="P10" s="109"/>
      <c r="Q10" s="108"/>
      <c r="R10" s="17"/>
      <c r="S10" s="17"/>
      <c r="T10" s="17"/>
      <c r="U10" s="109"/>
      <c r="V10" s="108"/>
      <c r="W10" s="17"/>
      <c r="X10" s="17"/>
      <c r="Y10" s="17"/>
      <c r="Z10" s="109"/>
      <c r="AA10" s="108"/>
      <c r="AB10" s="17"/>
      <c r="AC10" s="17"/>
      <c r="AD10" s="17"/>
      <c r="AE10" s="109"/>
      <c r="AF10" s="108"/>
      <c r="AG10" s="17"/>
      <c r="AH10" s="17"/>
      <c r="AI10" s="17"/>
      <c r="AJ10" s="109"/>
      <c r="AK10" s="6"/>
    </row>
    <row r="11" spans="2:37" ht="127.5" customHeight="1" x14ac:dyDescent="0.35">
      <c r="B11" s="19" t="s">
        <v>53</v>
      </c>
      <c r="C11" s="20"/>
      <c r="D11" s="20" t="s">
        <v>54</v>
      </c>
      <c r="E11" s="19"/>
      <c r="F11" s="110"/>
      <c r="G11" s="111"/>
      <c r="H11" s="20"/>
      <c r="I11" s="19"/>
      <c r="J11" s="19"/>
      <c r="K11" s="112"/>
      <c r="L11" s="111"/>
      <c r="M11" s="20"/>
      <c r="N11" s="20"/>
      <c r="O11" s="20"/>
      <c r="P11" s="113"/>
      <c r="Q11" s="114"/>
      <c r="R11" s="20"/>
      <c r="S11" s="20"/>
      <c r="T11" s="20"/>
      <c r="U11" s="113"/>
      <c r="V11" s="111"/>
      <c r="W11" s="19"/>
      <c r="X11" s="20"/>
      <c r="Y11" s="20"/>
      <c r="Z11" s="113"/>
      <c r="AA11" s="111"/>
      <c r="AB11" s="20"/>
      <c r="AC11" s="19"/>
      <c r="AD11" s="19"/>
      <c r="AE11" s="112"/>
      <c r="AF11" s="111"/>
      <c r="AG11" s="20"/>
      <c r="AH11" s="20"/>
      <c r="AI11" s="20"/>
      <c r="AJ11" s="113"/>
      <c r="AK11" s="6"/>
    </row>
    <row r="12" spans="2:37" ht="56.25" customHeight="1" x14ac:dyDescent="0.35">
      <c r="B12" s="21" t="s">
        <v>55</v>
      </c>
      <c r="C12" s="21"/>
      <c r="D12" s="75" t="s">
        <v>56</v>
      </c>
      <c r="E12" s="21"/>
      <c r="F12" s="115"/>
      <c r="G12" s="116"/>
      <c r="H12" s="21"/>
      <c r="I12" s="21"/>
      <c r="J12" s="21"/>
      <c r="K12" s="117"/>
      <c r="L12" s="116"/>
      <c r="M12" s="21"/>
      <c r="N12" s="21"/>
      <c r="O12" s="21"/>
      <c r="P12" s="117"/>
      <c r="Q12" s="116"/>
      <c r="R12" s="21"/>
      <c r="S12" s="21"/>
      <c r="T12" s="21"/>
      <c r="U12" s="117"/>
      <c r="V12" s="116"/>
      <c r="W12" s="21"/>
      <c r="X12" s="21"/>
      <c r="Y12" s="21"/>
      <c r="Z12" s="117"/>
      <c r="AA12" s="116"/>
      <c r="AB12" s="21"/>
      <c r="AC12" s="21"/>
      <c r="AD12" s="21"/>
      <c r="AE12" s="117"/>
      <c r="AF12" s="116"/>
      <c r="AG12" s="21"/>
      <c r="AH12" s="21"/>
      <c r="AI12" s="21"/>
      <c r="AJ12" s="117"/>
      <c r="AK12" s="6"/>
    </row>
    <row r="13" spans="2:37" ht="92.25" customHeight="1" x14ac:dyDescent="0.35">
      <c r="B13" s="29" t="str">
        <f>'1 lentelė'!$B13</f>
        <v>1.1.1.1.1</v>
      </c>
      <c r="C13" s="29" t="str">
        <f>'1 lentelė'!$C13</f>
        <v>R099905-342900-1101</v>
      </c>
      <c r="D13" s="29" t="str">
        <f>'1 lentelė'!$D13</f>
        <v>Anykščių miesto viešųjų erdvių sistemos pertvarkymas (I etapas)</v>
      </c>
      <c r="E13" s="23" t="s">
        <v>65</v>
      </c>
      <c r="F13" s="118" t="s">
        <v>901</v>
      </c>
      <c r="G13" s="119" t="str">
        <f>'2 lentelė'!$E13</f>
        <v>P.B.238</v>
      </c>
      <c r="H13" s="26" t="str">
        <f>'2 lentelė'!$F13</f>
        <v xml:space="preserve">Sukurtos arba atnaujintos atviros erdvės miestų vietovėse, m2 </v>
      </c>
      <c r="I13" s="26">
        <f>'2 lentelė'!$G13</f>
        <v>6826.23</v>
      </c>
      <c r="J13" s="25" t="s">
        <v>902</v>
      </c>
      <c r="K13" s="120">
        <v>0</v>
      </c>
      <c r="L13" s="119" t="str">
        <f>'2 lentelė'!$H13</f>
        <v>P.B.239</v>
      </c>
      <c r="M13" s="26" t="str">
        <f>'2 lentelė'!$I13</f>
        <v xml:space="preserve">Pastatyti arba atnaujinti viešieji arba komerciniai pastatai miestų vietovėse, m2 </v>
      </c>
      <c r="N13" s="26">
        <f>'2 lentelė'!$J13</f>
        <v>844.65</v>
      </c>
      <c r="O13" s="25" t="s">
        <v>903</v>
      </c>
      <c r="P13" s="120">
        <v>0</v>
      </c>
      <c r="Q13" s="121"/>
      <c r="R13" s="23"/>
      <c r="S13" s="23"/>
      <c r="T13" s="23"/>
      <c r="U13" s="122"/>
      <c r="V13" s="123"/>
      <c r="W13" s="31"/>
      <c r="X13" s="23"/>
      <c r="Y13" s="23"/>
      <c r="Z13" s="122"/>
      <c r="AA13" s="124"/>
      <c r="AB13" s="48"/>
      <c r="AC13" s="48"/>
      <c r="AD13" s="48"/>
      <c r="AE13" s="125"/>
      <c r="AF13" s="124"/>
      <c r="AG13" s="48"/>
      <c r="AH13" s="48"/>
      <c r="AI13" s="48"/>
      <c r="AJ13" s="125"/>
      <c r="AK13" s="6"/>
    </row>
    <row r="14" spans="2:37" ht="69.75" customHeight="1" x14ac:dyDescent="0.35">
      <c r="B14" s="29" t="str">
        <f>'1 lentelė'!$B14</f>
        <v>1.1.1.1.2</v>
      </c>
      <c r="C14" s="29" t="str">
        <f>'1 lentelė'!$C14</f>
        <v>R099905-280000-1102</v>
      </c>
      <c r="D14" s="29" t="str">
        <f>'1 lentelė'!$D14</f>
        <v xml:space="preserve">Anykščių miesto viešųjų erdvių sistemos pertvarkymas (II etapas) </v>
      </c>
      <c r="E14" s="23" t="s">
        <v>65</v>
      </c>
      <c r="F14" s="118" t="s">
        <v>904</v>
      </c>
      <c r="G14" s="119" t="str">
        <f>'2 lentelė'!$E14</f>
        <v>P.B.238</v>
      </c>
      <c r="H14" s="26" t="str">
        <f>'2 lentelė'!$F14</f>
        <v xml:space="preserve">Sukurtos arba atnaujintos atviros erdvės miestų vietovėse, m2 </v>
      </c>
      <c r="I14" s="26">
        <f>'2 lentelė'!G14</f>
        <v>5766</v>
      </c>
      <c r="J14" s="72">
        <v>5766.1</v>
      </c>
      <c r="K14" s="329">
        <v>5766.1</v>
      </c>
      <c r="L14" s="119"/>
      <c r="M14" s="26"/>
      <c r="N14" s="26"/>
      <c r="O14" s="26"/>
      <c r="P14" s="120"/>
      <c r="Q14" s="121"/>
      <c r="R14" s="23"/>
      <c r="S14" s="23"/>
      <c r="T14" s="23"/>
      <c r="U14" s="122"/>
      <c r="V14" s="123"/>
      <c r="W14" s="31"/>
      <c r="X14" s="23"/>
      <c r="Y14" s="23"/>
      <c r="Z14" s="122"/>
      <c r="AA14" s="124"/>
      <c r="AB14" s="48"/>
      <c r="AC14" s="48"/>
      <c r="AD14" s="48"/>
      <c r="AE14" s="125"/>
      <c r="AF14" s="124"/>
      <c r="AG14" s="48"/>
      <c r="AH14" s="48"/>
      <c r="AI14" s="64"/>
      <c r="AJ14" s="126"/>
      <c r="AK14" s="6"/>
    </row>
    <row r="15" spans="2:37" ht="84" customHeight="1" x14ac:dyDescent="0.35">
      <c r="B15" s="29" t="str">
        <f>'1 lentelė'!$B15</f>
        <v>1.1.1.1.3</v>
      </c>
      <c r="C15" s="29" t="str">
        <f>'1 lentelė'!$C15</f>
        <v>R099905-320000-1103</v>
      </c>
      <c r="D15" s="29" t="str">
        <f>'1 lentelė'!$D15</f>
        <v xml:space="preserve">Bendruomeninės aktyvaus laisvalaikio infrastruktūros įrengimas Anykščių mieste  </v>
      </c>
      <c r="E15" s="26" t="s">
        <v>65</v>
      </c>
      <c r="F15" s="118" t="s">
        <v>905</v>
      </c>
      <c r="G15" s="119" t="str">
        <f>'2 lentelė'!$E15</f>
        <v>P.B.238</v>
      </c>
      <c r="H15" s="26" t="str">
        <f>'2 lentelė'!$F15</f>
        <v xml:space="preserve">Sukurtos arba atnaujintos atviros erdvės miestų vietovėse, m2 </v>
      </c>
      <c r="I15" s="26">
        <f>'2 lentelė'!G15</f>
        <v>98827</v>
      </c>
      <c r="J15" s="25">
        <v>98869</v>
      </c>
      <c r="K15" s="25">
        <v>98827</v>
      </c>
      <c r="L15" s="119"/>
      <c r="M15" s="26"/>
      <c r="N15" s="26"/>
      <c r="O15" s="26"/>
      <c r="P15" s="120"/>
      <c r="Q15" s="121"/>
      <c r="R15" s="23"/>
      <c r="S15" s="23"/>
      <c r="T15" s="23"/>
      <c r="U15" s="122"/>
      <c r="V15" s="123"/>
      <c r="W15" s="31"/>
      <c r="X15" s="23"/>
      <c r="Y15" s="23"/>
      <c r="Z15" s="122"/>
      <c r="AA15" s="124"/>
      <c r="AB15" s="48"/>
      <c r="AC15" s="48"/>
      <c r="AD15" s="48"/>
      <c r="AE15" s="125"/>
      <c r="AF15" s="124"/>
      <c r="AG15" s="48"/>
      <c r="AH15" s="48"/>
      <c r="AI15" s="64"/>
      <c r="AJ15" s="126"/>
      <c r="AK15" s="6"/>
    </row>
    <row r="16" spans="2:37" ht="71.25" customHeight="1" x14ac:dyDescent="0.35">
      <c r="B16" s="29" t="str">
        <f>'1 lentelė'!$B16</f>
        <v xml:space="preserve">1.1.1.1.4   </v>
      </c>
      <c r="C16" s="29" t="str">
        <f>'1 lentelė'!$C16</f>
        <v>R099905-302804-1104</v>
      </c>
      <c r="D16" s="29" t="str">
        <f>'1 lentelė'!$D16</f>
        <v xml:space="preserve">Anykščių miesto viešųjų erdvių sistemos pertvarkymas (III etapas) </v>
      </c>
      <c r="E16" s="26" t="s">
        <v>30</v>
      </c>
      <c r="F16" s="118" t="s">
        <v>1390</v>
      </c>
      <c r="G16" s="119" t="str">
        <f>'2 lentelė'!$E16</f>
        <v>P.B.238</v>
      </c>
      <c r="H16" s="26" t="str">
        <f>'2 lentelė'!$F16</f>
        <v xml:space="preserve">Sukurtos arba atnaujintos atviros erdvės miestų vietovėse, m2 </v>
      </c>
      <c r="I16" s="26">
        <v>22620.5</v>
      </c>
      <c r="J16" s="26">
        <v>27860</v>
      </c>
      <c r="K16" s="120">
        <v>0</v>
      </c>
      <c r="L16" s="119"/>
      <c r="M16" s="26"/>
      <c r="N16" s="26"/>
      <c r="O16" s="26"/>
      <c r="P16" s="120"/>
      <c r="Q16" s="121"/>
      <c r="R16" s="23"/>
      <c r="S16" s="23"/>
      <c r="T16" s="23"/>
      <c r="U16" s="122"/>
      <c r="V16" s="123"/>
      <c r="W16" s="31"/>
      <c r="X16" s="23"/>
      <c r="Y16" s="23"/>
      <c r="Z16" s="122"/>
      <c r="AA16" s="124"/>
      <c r="AB16" s="48"/>
      <c r="AC16" s="48"/>
      <c r="AD16" s="48"/>
      <c r="AE16" s="125"/>
      <c r="AF16" s="124"/>
      <c r="AG16" s="48"/>
      <c r="AH16" s="48"/>
      <c r="AI16" s="64"/>
      <c r="AJ16" s="127"/>
      <c r="AK16" s="6"/>
    </row>
    <row r="17" spans="2:37" ht="117.75" customHeight="1" x14ac:dyDescent="0.35">
      <c r="B17" s="29" t="str">
        <f>'1 lentelė'!$B17</f>
        <v>1.1.1.1.5</v>
      </c>
      <c r="C17" s="29" t="str">
        <f>'1 lentelė'!$C17</f>
        <v>R099905-290000-1105</v>
      </c>
      <c r="D17" s="29" t="str">
        <f>'1 lentelė'!$D17</f>
        <v>Molėtų miesto Ąžuolų ir Kreivosios gatvių teritorijų išnaudojimas įrengiant universalią daugiafunkcinę aikštę</v>
      </c>
      <c r="E17" s="23" t="s">
        <v>65</v>
      </c>
      <c r="F17" s="118" t="s">
        <v>906</v>
      </c>
      <c r="G17" s="119" t="str">
        <f>'2 lentelė'!$E17</f>
        <v>P.B.238</v>
      </c>
      <c r="H17" s="26" t="str">
        <f>'2 lentelė'!$F17</f>
        <v>Sukurtos arba atnaujintos atviros erdvės miestų vietovėse, m2</v>
      </c>
      <c r="I17" s="26">
        <f>'2 lentelė'!G17</f>
        <v>78609</v>
      </c>
      <c r="J17" s="26">
        <v>101439</v>
      </c>
      <c r="K17" s="26">
        <v>78609</v>
      </c>
      <c r="L17" s="119"/>
      <c r="M17" s="26"/>
      <c r="N17" s="26"/>
      <c r="O17" s="26"/>
      <c r="P17" s="120"/>
      <c r="Q17" s="121"/>
      <c r="R17" s="23"/>
      <c r="S17" s="23"/>
      <c r="T17" s="23"/>
      <c r="U17" s="122"/>
      <c r="V17" s="123"/>
      <c r="W17" s="31"/>
      <c r="X17" s="23"/>
      <c r="Y17" s="23"/>
      <c r="Z17" s="122"/>
      <c r="AA17" s="124"/>
      <c r="AB17" s="48"/>
      <c r="AC17" s="48"/>
      <c r="AD17" s="48"/>
      <c r="AE17" s="125"/>
      <c r="AF17" s="124"/>
      <c r="AG17" s="48"/>
      <c r="AH17" s="48"/>
      <c r="AI17" s="64"/>
      <c r="AJ17" s="126"/>
      <c r="AK17" s="6"/>
    </row>
    <row r="18" spans="2:37" ht="67.5" customHeight="1" x14ac:dyDescent="0.35">
      <c r="B18" s="29" t="str">
        <f>'1 lentelė'!$B18</f>
        <v>1.1.1.1.6</v>
      </c>
      <c r="C18" s="29" t="str">
        <f>'1 lentelė'!$C18</f>
        <v>R099905-302900-1106</v>
      </c>
      <c r="D18" s="29" t="str">
        <f>'1 lentelė'!$D18</f>
        <v>Molėtų miesto centrinės dalies kompleksinis sutvarkymas (II etapas)</v>
      </c>
      <c r="E18" s="26" t="s">
        <v>65</v>
      </c>
      <c r="F18" s="118" t="s">
        <v>907</v>
      </c>
      <c r="G18" s="119" t="str">
        <f>'2 lentelė'!$E18</f>
        <v>P.B.238</v>
      </c>
      <c r="H18" s="26" t="str">
        <f>'2 lentelė'!$F18</f>
        <v>Sukurtos arba atnaujintos atviros erdvės miestų vietovėse, m2</v>
      </c>
      <c r="I18" s="26">
        <f>'2 lentelė'!$G18</f>
        <v>4426.5</v>
      </c>
      <c r="J18" s="26">
        <v>4426.5</v>
      </c>
      <c r="K18" s="120">
        <v>0</v>
      </c>
      <c r="L18" s="119"/>
      <c r="M18" s="26"/>
      <c r="N18" s="26"/>
      <c r="O18" s="26"/>
      <c r="P18" s="120"/>
      <c r="Q18" s="121"/>
      <c r="R18" s="23"/>
      <c r="S18" s="23"/>
      <c r="T18" s="23"/>
      <c r="U18" s="122"/>
      <c r="V18" s="123"/>
      <c r="W18" s="31"/>
      <c r="X18" s="23"/>
      <c r="Y18" s="23"/>
      <c r="Z18" s="122"/>
      <c r="AA18" s="124"/>
      <c r="AB18" s="48"/>
      <c r="AC18" s="48"/>
      <c r="AD18" s="48"/>
      <c r="AE18" s="125"/>
      <c r="AF18" s="124"/>
      <c r="AG18" s="48"/>
      <c r="AH18" s="48"/>
      <c r="AI18" s="64"/>
      <c r="AJ18" s="126"/>
      <c r="AK18" s="6"/>
    </row>
    <row r="19" spans="2:37" ht="76.5" customHeight="1" x14ac:dyDescent="0.35">
      <c r="B19" s="29" t="str">
        <f>'1 lentelė'!$B19</f>
        <v>1.1.1.1.7</v>
      </c>
      <c r="C19" s="29" t="str">
        <f>'1 lentelė'!$C19</f>
        <v>R099905-293400-1107</v>
      </c>
      <c r="D19" s="29" t="str">
        <f>'1 lentelė'!$D19</f>
        <v>Prekybos ir paslaugų pasažo įrengimas D. Bukonto gatvėje Zarasų mieste</v>
      </c>
      <c r="E19" s="26" t="s">
        <v>30</v>
      </c>
      <c r="F19" s="118" t="s">
        <v>1389</v>
      </c>
      <c r="G19" s="119" t="str">
        <f>'2 lentelė'!$E19</f>
        <v>P.B.238</v>
      </c>
      <c r="H19" s="26" t="str">
        <f>'2 lentelė'!$F19</f>
        <v xml:space="preserve">Sukurtos arba atnaujintos atviros erdvės miestų vietovėse, m2 </v>
      </c>
      <c r="I19" s="26">
        <f>'2 lentelė'!$G19</f>
        <v>1230</v>
      </c>
      <c r="J19" s="26">
        <v>1230</v>
      </c>
      <c r="K19" s="120">
        <v>0</v>
      </c>
      <c r="L19" s="119" t="str">
        <f>'2 lentelė'!$H19</f>
        <v>P.B.239</v>
      </c>
      <c r="M19" s="26" t="str">
        <f>'2 lentelė'!$I19</f>
        <v xml:space="preserve">Pastatyti arba atnaujinti viešieji arba komerciniai pastatai miestų vietovėse, m2 </v>
      </c>
      <c r="N19" s="26">
        <f>'2 lentelė'!$J19</f>
        <v>325</v>
      </c>
      <c r="O19" s="26">
        <v>325.48</v>
      </c>
      <c r="P19" s="120">
        <v>0</v>
      </c>
      <c r="Q19" s="121"/>
      <c r="R19" s="23"/>
      <c r="S19" s="23"/>
      <c r="T19" s="26"/>
      <c r="U19" s="120"/>
      <c r="V19" s="123"/>
      <c r="W19" s="31"/>
      <c r="X19" s="23"/>
      <c r="Y19" s="26"/>
      <c r="Z19" s="120"/>
      <c r="AA19" s="124"/>
      <c r="AB19" s="48"/>
      <c r="AC19" s="48"/>
      <c r="AD19" s="65"/>
      <c r="AE19" s="128"/>
      <c r="AF19" s="124"/>
      <c r="AG19" s="48"/>
      <c r="AH19" s="48"/>
      <c r="AI19" s="66"/>
      <c r="AJ19" s="129"/>
      <c r="AK19" s="27"/>
    </row>
    <row r="20" spans="2:37" ht="158.25" customHeight="1" x14ac:dyDescent="0.35">
      <c r="B20" s="29" t="str">
        <f>'1 lentelė'!$B20</f>
        <v xml:space="preserve">1.1.1.1.8 </v>
      </c>
      <c r="C20" s="29" t="str">
        <f>'1 lentelė'!$C20</f>
        <v>R099905-290000-1108</v>
      </c>
      <c r="D20" s="29" t="str">
        <f>'1 lentelė'!$D20</f>
        <v xml:space="preserve">Zarasų miesto viešųjų erdvių kompleksinis sutvarkymas teritorijoje tarp Dariaus ir Girėno g. bei Šiaulių g. ir dviejuose daugiabučių kiemuose P. Širvio gatvėje </v>
      </c>
      <c r="E20" s="26" t="s">
        <v>65</v>
      </c>
      <c r="F20" s="118" t="s">
        <v>908</v>
      </c>
      <c r="G20" s="119" t="str">
        <f>'2 lentelė'!$E20</f>
        <v>P.B.238</v>
      </c>
      <c r="H20" s="26" t="str">
        <f>'2 lentelė'!$F20</f>
        <v xml:space="preserve">Sukurtos arba atnaujintos atviros erdvės miestų vietovėse, m2 </v>
      </c>
      <c r="I20" s="26">
        <f>'2 lentelė'!$G20</f>
        <v>18321</v>
      </c>
      <c r="J20" s="26">
        <v>18321</v>
      </c>
      <c r="K20" s="120">
        <v>18321</v>
      </c>
      <c r="L20" s="119"/>
      <c r="M20" s="26"/>
      <c r="N20" s="26"/>
      <c r="O20" s="26"/>
      <c r="P20" s="120"/>
      <c r="Q20" s="121"/>
      <c r="R20" s="23"/>
      <c r="S20" s="23"/>
      <c r="T20" s="26"/>
      <c r="U20" s="120"/>
      <c r="V20" s="123"/>
      <c r="W20" s="31"/>
      <c r="X20" s="23"/>
      <c r="Y20" s="26"/>
      <c r="Z20" s="120"/>
      <c r="AA20" s="124"/>
      <c r="AB20" s="48"/>
      <c r="AC20" s="48"/>
      <c r="AD20" s="65"/>
      <c r="AE20" s="128"/>
      <c r="AF20" s="124"/>
      <c r="AG20" s="48"/>
      <c r="AH20" s="48"/>
      <c r="AI20" s="66"/>
      <c r="AJ20" s="129"/>
      <c r="AK20" s="27"/>
    </row>
    <row r="21" spans="2:37" ht="69" customHeight="1" x14ac:dyDescent="0.35">
      <c r="B21" s="29" t="str">
        <f>'1 lentelė'!$B21</f>
        <v>1.1.1.1.9</v>
      </c>
      <c r="C21" s="29" t="str">
        <f>'1 lentelė'!$C21</f>
        <v>R099905-290000-1119</v>
      </c>
      <c r="D21" s="29" t="str">
        <f>'1 lentelė'!$D21</f>
        <v xml:space="preserve">Molėtų miesto centrinės dalies kompleksinis sutvarkymas (I etapas) </v>
      </c>
      <c r="E21" s="26" t="s">
        <v>65</v>
      </c>
      <c r="F21" s="118" t="s">
        <v>909</v>
      </c>
      <c r="G21" s="119" t="str">
        <f>'2 lentelė'!$E21</f>
        <v>P.B.238</v>
      </c>
      <c r="H21" s="26" t="str">
        <f>'2 lentelė'!$F21</f>
        <v>Sukurtos arba atnaujintos atviros erdvės miestų vietovėse, m2</v>
      </c>
      <c r="I21" s="26">
        <f>'2 lentelė'!$G21</f>
        <v>8081.1</v>
      </c>
      <c r="J21" s="26">
        <v>8081.1</v>
      </c>
      <c r="K21" s="120">
        <v>0</v>
      </c>
      <c r="L21" s="119"/>
      <c r="M21" s="26"/>
      <c r="N21" s="26"/>
      <c r="O21" s="26"/>
      <c r="P21" s="120"/>
      <c r="Q21" s="121"/>
      <c r="R21" s="23"/>
      <c r="S21" s="23"/>
      <c r="T21" s="26"/>
      <c r="U21" s="120"/>
      <c r="V21" s="123"/>
      <c r="W21" s="31"/>
      <c r="X21" s="23"/>
      <c r="Y21" s="26"/>
      <c r="Z21" s="120"/>
      <c r="AA21" s="124"/>
      <c r="AB21" s="48"/>
      <c r="AC21" s="48"/>
      <c r="AD21" s="65"/>
      <c r="AE21" s="128"/>
      <c r="AF21" s="124"/>
      <c r="AG21" s="48"/>
      <c r="AH21" s="48"/>
      <c r="AI21" s="66"/>
      <c r="AJ21" s="129"/>
      <c r="AK21" s="27"/>
    </row>
    <row r="22" spans="2:37" ht="69" customHeight="1" x14ac:dyDescent="0.35">
      <c r="B22" s="29" t="str">
        <f>'1 lentelė'!$B22</f>
        <v xml:space="preserve">1.1.1.1.10 </v>
      </c>
      <c r="C22" s="29" t="str">
        <f>'1 lentelė'!$C22</f>
        <v>R099905-282900-1110</v>
      </c>
      <c r="D22" s="29" t="str">
        <f>'1 lentelė'!$D22</f>
        <v xml:space="preserve">Viešųjų erdvių Zarasų miesto Didžiojoje saloje sutvarkymas </v>
      </c>
      <c r="E22" s="26" t="s">
        <v>30</v>
      </c>
      <c r="F22" s="118" t="s">
        <v>910</v>
      </c>
      <c r="G22" s="119" t="str">
        <f>'2 lentelė'!$E22</f>
        <v>P.B.238</v>
      </c>
      <c r="H22" s="26" t="str">
        <f>'2 lentelė'!$F22</f>
        <v xml:space="preserve">Sukurtos arba atnaujintos atviros erdvės miestų vietovėse, m2 </v>
      </c>
      <c r="I22" s="26">
        <f>'2 lentelė'!$G22</f>
        <v>331458</v>
      </c>
      <c r="J22" s="26">
        <v>331458</v>
      </c>
      <c r="K22" s="120">
        <v>0</v>
      </c>
      <c r="L22" s="119"/>
      <c r="M22" s="26"/>
      <c r="N22" s="26"/>
      <c r="O22" s="26"/>
      <c r="P22" s="120"/>
      <c r="Q22" s="121"/>
      <c r="R22" s="23"/>
      <c r="S22" s="23"/>
      <c r="T22" s="26"/>
      <c r="U22" s="120"/>
      <c r="V22" s="123"/>
      <c r="W22" s="31"/>
      <c r="X22" s="23"/>
      <c r="Y22" s="26"/>
      <c r="Z22" s="120"/>
      <c r="AA22" s="124"/>
      <c r="AB22" s="48"/>
      <c r="AC22" s="48"/>
      <c r="AD22" s="65"/>
      <c r="AE22" s="128"/>
      <c r="AF22" s="124"/>
      <c r="AG22" s="48"/>
      <c r="AH22" s="48"/>
      <c r="AI22" s="66"/>
      <c r="AJ22" s="129"/>
      <c r="AK22" s="27"/>
    </row>
    <row r="23" spans="2:37" ht="110.25" customHeight="1" x14ac:dyDescent="0.35">
      <c r="B23" s="29" t="str">
        <f>'1 lentelė'!$B23</f>
        <v xml:space="preserve">1.1.1.1.11 </v>
      </c>
      <c r="C23" s="29" t="str">
        <f>'1 lentelė'!$C23</f>
        <v>R099905-282900-1111</v>
      </c>
      <c r="D23" s="29" t="str">
        <f>'1 lentelė'!$D23</f>
        <v xml:space="preserve">Viešųjų erdvių prie Zarasaičio ežero sutvarkymas ir aktyvaus poilsio infrastruktūros įrengimas </v>
      </c>
      <c r="E23" s="26" t="s">
        <v>30</v>
      </c>
      <c r="F23" s="118" t="s">
        <v>1388</v>
      </c>
      <c r="G23" s="119" t="str">
        <f>'2 lentelė'!$E23</f>
        <v>P.B.238</v>
      </c>
      <c r="H23" s="26" t="str">
        <f>'2 lentelė'!$F23</f>
        <v xml:space="preserve">Sukurtos arba atnaujintos atviros erdvės miestų vietovėse, m2 </v>
      </c>
      <c r="I23" s="26">
        <f>'2 lentelė'!$G23</f>
        <v>46848</v>
      </c>
      <c r="J23" s="26">
        <v>46848</v>
      </c>
      <c r="K23" s="120">
        <v>0</v>
      </c>
      <c r="L23" s="119"/>
      <c r="M23" s="26"/>
      <c r="N23" s="26"/>
      <c r="O23" s="26"/>
      <c r="P23" s="120"/>
      <c r="Q23" s="121"/>
      <c r="R23" s="23"/>
      <c r="S23" s="23"/>
      <c r="T23" s="26"/>
      <c r="U23" s="120"/>
      <c r="V23" s="123"/>
      <c r="W23" s="31"/>
      <c r="X23" s="23"/>
      <c r="Y23" s="26"/>
      <c r="Z23" s="120"/>
      <c r="AA23" s="124"/>
      <c r="AB23" s="48"/>
      <c r="AC23" s="48"/>
      <c r="AD23" s="65"/>
      <c r="AE23" s="128"/>
      <c r="AF23" s="124"/>
      <c r="AG23" s="48"/>
      <c r="AH23" s="48"/>
      <c r="AI23" s="66"/>
      <c r="AJ23" s="129"/>
      <c r="AK23" s="27"/>
    </row>
    <row r="24" spans="2:37" ht="84" customHeight="1" x14ac:dyDescent="0.35">
      <c r="B24" s="29" t="str">
        <f>'1 lentelė'!$B24</f>
        <v>1.1.1.1.12</v>
      </c>
      <c r="C24" s="29" t="str">
        <f>'1 lentelė'!$C24</f>
        <v>R099905-281900-1112</v>
      </c>
      <c r="D24" s="29" t="str">
        <f>'1 lentelė'!$D24</f>
        <v xml:space="preserve">Viešosios aktyvaus laisvalaikio infrastruktūros plėtra Molėtų mieste, II etapas </v>
      </c>
      <c r="E24" s="26" t="s">
        <v>65</v>
      </c>
      <c r="F24" s="118" t="s">
        <v>911</v>
      </c>
      <c r="G24" s="119" t="str">
        <f>'2 lentelė'!$E24</f>
        <v>P.B.238</v>
      </c>
      <c r="H24" s="26" t="str">
        <f>'2 lentelė'!$F24</f>
        <v>Sukurtos arba atnaujintos atviros erdvės miestų vietovėse, m2</v>
      </c>
      <c r="I24" s="26">
        <f>'2 lentelė'!$G24</f>
        <v>58654</v>
      </c>
      <c r="J24" s="26">
        <v>58654</v>
      </c>
      <c r="K24" s="120">
        <v>58654</v>
      </c>
      <c r="L24" s="119"/>
      <c r="M24" s="26"/>
      <c r="N24" s="26"/>
      <c r="O24" s="26"/>
      <c r="P24" s="120"/>
      <c r="Q24" s="121"/>
      <c r="R24" s="23"/>
      <c r="S24" s="23"/>
      <c r="T24" s="23"/>
      <c r="U24" s="122"/>
      <c r="V24" s="123"/>
      <c r="W24" s="31"/>
      <c r="X24" s="23"/>
      <c r="Y24" s="23"/>
      <c r="Z24" s="122"/>
      <c r="AA24" s="124"/>
      <c r="AB24" s="48"/>
      <c r="AC24" s="48"/>
      <c r="AD24" s="48"/>
      <c r="AE24" s="125"/>
      <c r="AF24" s="124"/>
      <c r="AG24" s="48"/>
      <c r="AH24" s="48"/>
      <c r="AI24" s="64"/>
      <c r="AJ24" s="126"/>
      <c r="AK24" s="6"/>
    </row>
    <row r="25" spans="2:37" ht="93.75" customHeight="1" x14ac:dyDescent="0.35">
      <c r="B25" s="29" t="str">
        <f>'1 lentelė'!$B25</f>
        <v>1.1.1.1.13</v>
      </c>
      <c r="C25" s="29" t="str">
        <f>'1 lentelė'!$C25</f>
        <v>R099905-302900-1113</v>
      </c>
      <c r="D25" s="29" t="str">
        <f>'1 lentelė'!$D25</f>
        <v xml:space="preserve">Molėtų miesto J. Janonio g. gyvenamojo kvartalo viešosios infrastruktūros sutvarkymas </v>
      </c>
      <c r="E25" s="26" t="s">
        <v>65</v>
      </c>
      <c r="F25" s="118" t="s">
        <v>912</v>
      </c>
      <c r="G25" s="119" t="str">
        <f>'2 lentelė'!$E25</f>
        <v>P.B.238</v>
      </c>
      <c r="H25" s="26" t="str">
        <f>'2 lentelė'!$F25</f>
        <v>Sukurtos arba atnaujintos atviros erdvės miestų vietovėse, m2</v>
      </c>
      <c r="I25" s="26">
        <f>'2 lentelė'!$G25</f>
        <v>5152.57</v>
      </c>
      <c r="J25" s="26">
        <v>5152.57</v>
      </c>
      <c r="K25" s="120">
        <v>0</v>
      </c>
      <c r="L25" s="119"/>
      <c r="M25" s="26"/>
      <c r="N25" s="26"/>
      <c r="O25" s="26"/>
      <c r="P25" s="120"/>
      <c r="Q25" s="121"/>
      <c r="R25" s="23"/>
      <c r="S25" s="23"/>
      <c r="T25" s="23"/>
      <c r="U25" s="122"/>
      <c r="V25" s="123"/>
      <c r="W25" s="31"/>
      <c r="X25" s="23"/>
      <c r="Y25" s="23"/>
      <c r="Z25" s="122"/>
      <c r="AA25" s="124"/>
      <c r="AB25" s="48"/>
      <c r="AC25" s="48"/>
      <c r="AD25" s="48"/>
      <c r="AE25" s="125"/>
      <c r="AF25" s="124"/>
      <c r="AG25" s="48"/>
      <c r="AH25" s="48"/>
      <c r="AI25" s="130"/>
      <c r="AJ25" s="131"/>
      <c r="AK25" s="6"/>
    </row>
    <row r="26" spans="2:37" ht="68.25" customHeight="1" x14ac:dyDescent="0.35">
      <c r="B26" s="29" t="str">
        <f>'1 lentelė'!$B26</f>
        <v xml:space="preserve">1.1.1.1.14 </v>
      </c>
      <c r="C26" s="29" t="str">
        <f>'1 lentelė'!$C26</f>
        <v>R099905-243200-1114</v>
      </c>
      <c r="D26" s="29" t="str">
        <f>'1 lentelė'!$D26</f>
        <v xml:space="preserve">Zarasų Pauliaus Širvio progimnazijos sporto aikštyno įrengimas </v>
      </c>
      <c r="E26" s="23" t="s">
        <v>30</v>
      </c>
      <c r="F26" s="132" t="s">
        <v>913</v>
      </c>
      <c r="G26" s="119" t="str">
        <f>'2 lentelė'!$E26</f>
        <v>P.B.238</v>
      </c>
      <c r="H26" s="26" t="str">
        <f>'2 lentelė'!$F26</f>
        <v xml:space="preserve">Sukurtos arba atnaujintos atviros erdvės miestų vietovėse, m2 </v>
      </c>
      <c r="I26" s="26">
        <f>'2 lentelė'!G26</f>
        <v>30387</v>
      </c>
      <c r="J26" s="26">
        <v>30387</v>
      </c>
      <c r="K26" s="120">
        <v>30387</v>
      </c>
      <c r="L26" s="119"/>
      <c r="M26" s="26"/>
      <c r="N26" s="26"/>
      <c r="O26" s="23"/>
      <c r="P26" s="122"/>
      <c r="Q26" s="121"/>
      <c r="R26" s="23"/>
      <c r="S26" s="23"/>
      <c r="T26" s="23"/>
      <c r="U26" s="122"/>
      <c r="V26" s="123"/>
      <c r="W26" s="232"/>
      <c r="X26" s="233"/>
      <c r="Y26" s="233"/>
      <c r="Z26" s="122"/>
      <c r="AA26" s="124"/>
      <c r="AB26" s="48"/>
      <c r="AC26" s="48"/>
      <c r="AD26" s="48"/>
      <c r="AE26" s="125"/>
      <c r="AF26" s="124"/>
      <c r="AG26" s="48"/>
      <c r="AH26" s="48"/>
      <c r="AI26" s="130"/>
      <c r="AJ26" s="131"/>
      <c r="AK26" s="6"/>
    </row>
    <row r="27" spans="2:37" ht="98.25" customHeight="1" x14ac:dyDescent="0.35">
      <c r="B27" s="29" t="str">
        <f>'1 lentelė'!$B27</f>
        <v>1.1.1.1.15</v>
      </c>
      <c r="C27" s="29" t="str">
        <f>'1 lentelė'!$C27</f>
        <v>R02-9906-290000-1115</v>
      </c>
      <c r="D27" s="29" t="str">
        <f>'1 lentelė'!$D27</f>
        <v>Autobusų stoties su turizmo informacijos centru įrengimas Visagino savivaldybėje</v>
      </c>
      <c r="E27" s="23" t="s">
        <v>30</v>
      </c>
      <c r="F27" s="132" t="s">
        <v>66</v>
      </c>
      <c r="G27" s="119" t="str">
        <f>'2 lentelė'!H27</f>
        <v>P.B.239</v>
      </c>
      <c r="H27" s="26" t="str">
        <f>'2 lentelė'!I27</f>
        <v>Pastatyti arba atnaujinti viešieji arba komerciniai pastatai miestų vietovėse, m2</v>
      </c>
      <c r="I27" s="26">
        <f>'2 lentelė'!J27</f>
        <v>150</v>
      </c>
      <c r="J27" s="26">
        <v>0</v>
      </c>
      <c r="K27" s="26">
        <v>0</v>
      </c>
      <c r="L27" s="119"/>
      <c r="M27" s="26"/>
      <c r="N27" s="26"/>
      <c r="O27" s="23"/>
      <c r="P27" s="143"/>
      <c r="Q27" s="119"/>
      <c r="R27" s="23"/>
      <c r="S27" s="23"/>
      <c r="T27" s="23"/>
      <c r="U27" s="122"/>
      <c r="V27" s="307"/>
      <c r="W27" s="232"/>
      <c r="X27" s="233"/>
      <c r="Y27" s="233"/>
      <c r="Z27" s="308"/>
      <c r="AA27" s="309"/>
      <c r="AB27" s="48"/>
      <c r="AC27" s="48"/>
      <c r="AD27" s="48"/>
      <c r="AE27" s="310"/>
      <c r="AF27" s="309"/>
      <c r="AG27" s="48"/>
      <c r="AH27" s="48"/>
      <c r="AI27" s="130"/>
      <c r="AJ27" s="311"/>
      <c r="AK27" s="6"/>
    </row>
    <row r="28" spans="2:37" ht="93.75" customHeight="1" x14ac:dyDescent="0.35">
      <c r="B28" s="29" t="str">
        <f>'1 lentelė'!$B28</f>
        <v>1.1.1.1.16</v>
      </c>
      <c r="C28" s="29" t="str">
        <f>'1 lentelė'!$C28</f>
        <v>R02-9906-290000-1116</v>
      </c>
      <c r="D28" s="29" t="str">
        <f>'1 lentelė'!$D28</f>
        <v>Jungties nuo geležinkelio stoties iki Visagino miesto centro kartu su etnokultūrų parku įrengimas</v>
      </c>
      <c r="E28" s="23" t="s">
        <v>30</v>
      </c>
      <c r="F28" s="132" t="s">
        <v>66</v>
      </c>
      <c r="G28" s="119" t="str">
        <f>'2 lentelė'!E28</f>
        <v>P.B.238</v>
      </c>
      <c r="H28" s="26" t="str">
        <f>'2 lentelė'!F28</f>
        <v>Sukurtos arba atnaujintos atviros erdvės miestų vietovėse, m2</v>
      </c>
      <c r="I28" s="26">
        <f>'2 lentelė'!G28</f>
        <v>2290</v>
      </c>
      <c r="J28" s="26">
        <v>0</v>
      </c>
      <c r="K28" s="26">
        <v>0</v>
      </c>
      <c r="L28" s="119"/>
      <c r="M28" s="26"/>
      <c r="N28" s="26"/>
      <c r="O28" s="23"/>
      <c r="P28" s="143"/>
      <c r="Q28" s="119"/>
      <c r="R28" s="23"/>
      <c r="S28" s="23"/>
      <c r="T28" s="23"/>
      <c r="U28" s="122"/>
      <c r="V28" s="307"/>
      <c r="W28" s="232"/>
      <c r="X28" s="233"/>
      <c r="Y28" s="233"/>
      <c r="Z28" s="308"/>
      <c r="AA28" s="309"/>
      <c r="AB28" s="48"/>
      <c r="AC28" s="48"/>
      <c r="AD28" s="48"/>
      <c r="AE28" s="310"/>
      <c r="AF28" s="309"/>
      <c r="AG28" s="48"/>
      <c r="AH28" s="48"/>
      <c r="AI28" s="130"/>
      <c r="AJ28" s="311"/>
      <c r="AK28" s="6"/>
    </row>
    <row r="29" spans="2:37" ht="68.25" customHeight="1" x14ac:dyDescent="0.35">
      <c r="B29" s="29" t="str">
        <f>'1 lentelė'!$B29</f>
        <v>1.1.1.1.17</v>
      </c>
      <c r="C29" s="29" t="str">
        <f>'1 lentelė'!$C29</f>
        <v>R02-9906-290000-1117</v>
      </c>
      <c r="D29" s="29" t="str">
        <f>'1 lentelė'!$D29</f>
        <v>Sedulinos alėjos atkarpos nuo Parko g. iki Visagino g. rekonstrukcija</v>
      </c>
      <c r="E29" s="23" t="s">
        <v>30</v>
      </c>
      <c r="F29" s="132" t="s">
        <v>66</v>
      </c>
      <c r="G29" s="119" t="str">
        <f>'2 lentelė'!E29</f>
        <v>P.B.238</v>
      </c>
      <c r="H29" s="26" t="str">
        <f>'2 lentelė'!F29</f>
        <v>Sukurtos arba atnaujintos atviros erdvės miestų vietovėse, m2</v>
      </c>
      <c r="I29" s="26">
        <f>'2 lentelė'!G29</f>
        <v>12968</v>
      </c>
      <c r="J29" s="26">
        <v>0</v>
      </c>
      <c r="K29" s="26">
        <v>0</v>
      </c>
      <c r="L29" s="119"/>
      <c r="M29" s="26"/>
      <c r="N29" s="26"/>
      <c r="O29" s="23"/>
      <c r="P29" s="143"/>
      <c r="Q29" s="119"/>
      <c r="R29" s="23"/>
      <c r="S29" s="23"/>
      <c r="T29" s="23"/>
      <c r="U29" s="122"/>
      <c r="V29" s="307"/>
      <c r="W29" s="232"/>
      <c r="X29" s="233"/>
      <c r="Y29" s="233"/>
      <c r="Z29" s="308"/>
      <c r="AA29" s="309"/>
      <c r="AB29" s="48"/>
      <c r="AC29" s="48"/>
      <c r="AD29" s="48"/>
      <c r="AE29" s="310"/>
      <c r="AF29" s="309"/>
      <c r="AG29" s="48"/>
      <c r="AH29" s="48"/>
      <c r="AI29" s="130"/>
      <c r="AJ29" s="311"/>
      <c r="AK29" s="6"/>
    </row>
    <row r="30" spans="2:37" ht="66.75" customHeight="1" x14ac:dyDescent="0.35">
      <c r="B30" s="29" t="str">
        <f>'1 lentelė'!$B30</f>
        <v>1.1.1.1.18</v>
      </c>
      <c r="C30" s="29" t="str">
        <f>'1 lentelė'!$C30</f>
        <v>R02-9906-290000-1118</v>
      </c>
      <c r="D30" s="29" t="str">
        <f>'1 lentelė'!$D30</f>
        <v>Visagino inovacijų klasterio įkūrimas</v>
      </c>
      <c r="E30" s="23" t="s">
        <v>30</v>
      </c>
      <c r="F30" s="132" t="s">
        <v>66</v>
      </c>
      <c r="G30" s="119" t="str">
        <f>'2 lentelė'!E30</f>
        <v>P.B.238</v>
      </c>
      <c r="H30" s="26" t="str">
        <f>'2 lentelė'!F30</f>
        <v>Sukurtos arba atnaujintos atviros erdvės miestų vietovėse, m2</v>
      </c>
      <c r="I30" s="26">
        <f>'2 lentelė'!G30</f>
        <v>322</v>
      </c>
      <c r="J30" s="26">
        <v>0</v>
      </c>
      <c r="K30" s="26">
        <v>0</v>
      </c>
      <c r="L30" s="119"/>
      <c r="M30" s="26"/>
      <c r="N30" s="26"/>
      <c r="O30" s="23"/>
      <c r="P30" s="143"/>
      <c r="Q30" s="119"/>
      <c r="R30" s="23"/>
      <c r="S30" s="23"/>
      <c r="T30" s="23"/>
      <c r="U30" s="122"/>
      <c r="V30" s="307"/>
      <c r="W30" s="232"/>
      <c r="X30" s="233"/>
      <c r="Y30" s="233"/>
      <c r="Z30" s="308"/>
      <c r="AA30" s="309"/>
      <c r="AB30" s="48"/>
      <c r="AC30" s="48"/>
      <c r="AD30" s="48"/>
      <c r="AE30" s="310"/>
      <c r="AF30" s="309"/>
      <c r="AG30" s="48"/>
      <c r="AH30" s="48"/>
      <c r="AI30" s="130"/>
      <c r="AJ30" s="311"/>
      <c r="AK30" s="6"/>
    </row>
    <row r="31" spans="2:37" ht="119.25" customHeight="1" x14ac:dyDescent="0.35">
      <c r="B31" s="29" t="str">
        <f>'1 lentelė'!$B31</f>
        <v>1.1.1.1.19</v>
      </c>
      <c r="C31" s="29" t="str">
        <f>'1 lentelė'!$C31</f>
        <v>R02-9907-290000-1119</v>
      </c>
      <c r="D31" s="29" t="str">
        <f>'1 lentelė'!$D31</f>
        <v>Verslui svarbios inžinerinės infrastruktūros sukūrimas Molėtų miesto apleistose teritorijose Melioratorių g. 20 ir 18C</v>
      </c>
      <c r="E31" s="23" t="s">
        <v>30</v>
      </c>
      <c r="F31" s="132" t="s">
        <v>1447</v>
      </c>
      <c r="G31" s="119" t="str">
        <f>'2 lentelė'!E31</f>
        <v>P.B.238</v>
      </c>
      <c r="H31" s="26" t="str">
        <f>'2 lentelė'!F31</f>
        <v xml:space="preserve">Sukurtos arba atnaujintos atviros erdvės miestų vietovėse, m2 </v>
      </c>
      <c r="I31" s="26">
        <f>'2 lentelė'!G31</f>
        <v>19046</v>
      </c>
      <c r="J31" s="26">
        <v>0</v>
      </c>
      <c r="K31" s="26"/>
      <c r="L31" s="119"/>
      <c r="M31" s="26"/>
      <c r="N31" s="26"/>
      <c r="O31" s="23"/>
      <c r="P31" s="143"/>
      <c r="Q31" s="119"/>
      <c r="R31" s="23"/>
      <c r="S31" s="23"/>
      <c r="T31" s="23"/>
      <c r="U31" s="122"/>
      <c r="V31" s="307"/>
      <c r="W31" s="232"/>
      <c r="X31" s="233"/>
      <c r="Y31" s="233"/>
      <c r="Z31" s="308"/>
      <c r="AA31" s="309"/>
      <c r="AB31" s="48"/>
      <c r="AC31" s="48"/>
      <c r="AD31" s="48"/>
      <c r="AE31" s="310"/>
      <c r="AF31" s="309"/>
      <c r="AG31" s="48"/>
      <c r="AH31" s="48"/>
      <c r="AI31" s="130"/>
      <c r="AJ31" s="311"/>
      <c r="AK31" s="6"/>
    </row>
    <row r="32" spans="2:37" ht="82.5" customHeight="1" x14ac:dyDescent="0.35">
      <c r="B32" s="115" t="str">
        <f>'1 lentelė'!$B32</f>
        <v>1.1.1.2</v>
      </c>
      <c r="C32" s="21"/>
      <c r="D32" s="21" t="str">
        <f>'1 lentelė'!$D32</f>
        <v>Priemonė: Pereinamojo laikotarpio tikslinių teritorijų vystymas</v>
      </c>
      <c r="E32" s="21"/>
      <c r="F32" s="231"/>
      <c r="G32" s="115"/>
      <c r="H32" s="21"/>
      <c r="I32" s="21"/>
      <c r="J32" s="21"/>
      <c r="K32" s="231"/>
      <c r="L32" s="115"/>
      <c r="M32" s="21"/>
      <c r="N32" s="21"/>
      <c r="O32" s="21"/>
      <c r="P32" s="231"/>
      <c r="Q32" s="115"/>
      <c r="R32" s="21"/>
      <c r="S32" s="21"/>
      <c r="T32" s="21"/>
      <c r="U32" s="231"/>
      <c r="V32" s="115"/>
      <c r="W32" s="21"/>
      <c r="X32" s="21"/>
      <c r="Y32" s="21"/>
      <c r="Z32" s="231"/>
      <c r="AA32" s="115"/>
      <c r="AB32" s="21"/>
      <c r="AC32" s="21"/>
      <c r="AD32" s="21"/>
      <c r="AE32" s="231"/>
      <c r="AF32" s="115"/>
      <c r="AG32" s="21"/>
      <c r="AH32" s="21"/>
      <c r="AI32" s="21"/>
      <c r="AJ32" s="231"/>
      <c r="AK32" s="6"/>
    </row>
    <row r="33" spans="2:41" ht="70.5" customHeight="1" x14ac:dyDescent="0.35">
      <c r="B33" s="29" t="str">
        <f>'1 lentelė'!$B33</f>
        <v>1.1.1.2.1</v>
      </c>
      <c r="C33" s="29" t="str">
        <f>'1 lentelė'!$C33</f>
        <v>R099903-300000-1115</v>
      </c>
      <c r="D33" s="29" t="str">
        <f>'1 lentelė'!$D33</f>
        <v xml:space="preserve">Daugiabučių namų kvartalų Ignalinos mieste kompleksinis sutvarkymas </v>
      </c>
      <c r="E33" s="23" t="s">
        <v>65</v>
      </c>
      <c r="F33" s="118" t="s">
        <v>914</v>
      </c>
      <c r="G33" s="119" t="str">
        <f>'2 lentelė'!$E33</f>
        <v>P.B.238</v>
      </c>
      <c r="H33" s="26" t="str">
        <f>'2 lentelė'!$F33</f>
        <v>Sukurtos arba atnaujintos atviros erdvės miestų vietovėse</v>
      </c>
      <c r="I33" s="26">
        <f>'2 lentelė'!$G33</f>
        <v>8290.23</v>
      </c>
      <c r="J33" s="26">
        <v>6145</v>
      </c>
      <c r="K33" s="26">
        <v>8290.23</v>
      </c>
      <c r="L33" s="119"/>
      <c r="M33" s="26"/>
      <c r="N33" s="26"/>
      <c r="O33" s="23"/>
      <c r="P33" s="122"/>
      <c r="Q33" s="121"/>
      <c r="R33" s="23"/>
      <c r="S33" s="23"/>
      <c r="T33" s="31"/>
      <c r="U33" s="134"/>
      <c r="V33" s="123"/>
      <c r="W33" s="234"/>
      <c r="X33" s="67"/>
      <c r="Y33" s="67"/>
      <c r="Z33" s="122"/>
      <c r="AA33" s="124"/>
      <c r="AB33" s="48"/>
      <c r="AC33" s="48"/>
      <c r="AD33" s="48"/>
      <c r="AE33" s="125"/>
      <c r="AF33" s="124"/>
      <c r="AG33" s="48"/>
      <c r="AH33" s="48"/>
      <c r="AI33" s="130"/>
      <c r="AJ33" s="131"/>
      <c r="AK33" s="6"/>
    </row>
    <row r="34" spans="2:41" ht="109.5" customHeight="1" x14ac:dyDescent="0.35">
      <c r="B34" s="29" t="str">
        <f>'1 lentelė'!$B34</f>
        <v>1.1.1.2.2</v>
      </c>
      <c r="C34" s="29" t="str">
        <f>'1 lentelė'!$C34</f>
        <v>R099902-310000-1116</v>
      </c>
      <c r="D34" s="29" t="str">
        <f>'1 lentelė'!$D34</f>
        <v xml:space="preserve">Apleistų/avarinių pastatų nugriovimas ir teritorijos valymas, regeneruojant buvusį karinį miestelį </v>
      </c>
      <c r="E34" s="23" t="s">
        <v>65</v>
      </c>
      <c r="F34" s="118" t="s">
        <v>915</v>
      </c>
      <c r="G34" s="119" t="str">
        <f>'2 lentelė'!$E34</f>
        <v>P.B.238</v>
      </c>
      <c r="H34" s="26" t="str">
        <f>'2 lentelė'!$F34</f>
        <v>Sukurtos arba atnaujintos atviros erdvės miestų vietovėse</v>
      </c>
      <c r="I34" s="26">
        <f>'2 lentelė'!$G34</f>
        <v>88445</v>
      </c>
      <c r="J34" s="26">
        <v>88445</v>
      </c>
      <c r="K34" s="120">
        <v>0</v>
      </c>
      <c r="L34" s="119" t="str">
        <f>'2 lentelė'!$H34</f>
        <v>P.B.239</v>
      </c>
      <c r="M34" s="26" t="str">
        <f>'2 lentelė'!$I34</f>
        <v>Pastatyti arba atnaujinti viešieji arba komerciniai pastatai miesto vietovėje –m2;</v>
      </c>
      <c r="N34" s="26">
        <f>'2 lentelė'!$J34</f>
        <v>800</v>
      </c>
      <c r="O34" s="26">
        <v>800</v>
      </c>
      <c r="P34" s="120">
        <v>0</v>
      </c>
      <c r="Q34" s="121"/>
      <c r="R34" s="23"/>
      <c r="S34" s="23"/>
      <c r="T34" s="31"/>
      <c r="U34" s="134"/>
      <c r="V34" s="123"/>
      <c r="W34" s="31"/>
      <c r="X34" s="23"/>
      <c r="Y34" s="23"/>
      <c r="Z34" s="122"/>
      <c r="AA34" s="124"/>
      <c r="AB34" s="48"/>
      <c r="AC34" s="48"/>
      <c r="AD34" s="48"/>
      <c r="AE34" s="125"/>
      <c r="AF34" s="124"/>
      <c r="AG34" s="48"/>
      <c r="AH34" s="48"/>
      <c r="AI34" s="130"/>
      <c r="AJ34" s="131"/>
      <c r="AK34" s="6"/>
    </row>
    <row r="35" spans="2:41" ht="72.75" customHeight="1" x14ac:dyDescent="0.35">
      <c r="B35" s="29" t="str">
        <f>'1 lentelė'!$B35</f>
        <v>1.1.1.2.3</v>
      </c>
      <c r="C35" s="29" t="str">
        <f>'1 lentelė'!$C35</f>
        <v>R099902-300000-1117</v>
      </c>
      <c r="D35" s="29" t="str">
        <f>'1 lentelė'!$D35</f>
        <v xml:space="preserve">Dauniškio daugiabučių namų kvartalo teritorijos sutvarkymas </v>
      </c>
      <c r="E35" s="23" t="s">
        <v>65</v>
      </c>
      <c r="F35" s="118" t="s">
        <v>916</v>
      </c>
      <c r="G35" s="119" t="str">
        <f>'2 lentelė'!$E35</f>
        <v>P.B.238</v>
      </c>
      <c r="H35" s="26" t="str">
        <f>'2 lentelė'!$F35</f>
        <v>Sukurtos arba atnaujintos atviros erdvės miestų vietovėse, m2</v>
      </c>
      <c r="I35" s="26">
        <f>'2 lentelė'!$G35</f>
        <v>55516.7</v>
      </c>
      <c r="J35" s="26">
        <v>55471</v>
      </c>
      <c r="K35" s="120">
        <v>55516.7</v>
      </c>
      <c r="L35" s="119"/>
      <c r="M35" s="26"/>
      <c r="N35" s="26"/>
      <c r="O35" s="23"/>
      <c r="P35" s="122"/>
      <c r="Q35" s="121"/>
      <c r="R35" s="23"/>
      <c r="S35" s="23"/>
      <c r="T35" s="31"/>
      <c r="U35" s="134"/>
      <c r="V35" s="123"/>
      <c r="W35" s="31"/>
      <c r="X35" s="23"/>
      <c r="Y35" s="23"/>
      <c r="Z35" s="122"/>
      <c r="AA35" s="124"/>
      <c r="AB35" s="48"/>
      <c r="AC35" s="48"/>
      <c r="AD35" s="48"/>
      <c r="AE35" s="125"/>
      <c r="AF35" s="124"/>
      <c r="AG35" s="48"/>
      <c r="AH35" s="48"/>
      <c r="AI35" s="64"/>
      <c r="AJ35" s="126"/>
      <c r="AK35" s="6"/>
    </row>
    <row r="36" spans="2:41" ht="170.25" customHeight="1" x14ac:dyDescent="0.35">
      <c r="B36" s="19" t="str">
        <f>'1 lentelė'!$B36</f>
        <v xml:space="preserve">1.1.2 </v>
      </c>
      <c r="C36" s="19"/>
      <c r="D36" s="20" t="str">
        <f>'1 lentelė'!$D36</f>
        <v>Uždavinys: Kompleksiškai atnaujinti 1-6 tūkst. gyventojų turinčių miestų (išskyrus savivaldybių centrus), miestelių ir kaimų bendruomeninę ir viešąją infrastruktūrą</v>
      </c>
      <c r="E36" s="19"/>
      <c r="F36" s="113"/>
      <c r="G36" s="19"/>
      <c r="H36" s="19"/>
      <c r="I36" s="19"/>
      <c r="J36" s="19"/>
      <c r="K36" s="113"/>
      <c r="L36" s="19"/>
      <c r="M36" s="19"/>
      <c r="N36" s="19"/>
      <c r="O36" s="19"/>
      <c r="P36" s="113"/>
      <c r="Q36" s="19"/>
      <c r="R36" s="19"/>
      <c r="S36" s="19"/>
      <c r="T36" s="20"/>
      <c r="U36" s="113"/>
      <c r="V36" s="19"/>
      <c r="W36" s="19"/>
      <c r="X36" s="19"/>
      <c r="Y36" s="20"/>
      <c r="Z36" s="113"/>
      <c r="AA36" s="19"/>
      <c r="AB36" s="19"/>
      <c r="AC36" s="19"/>
      <c r="AD36" s="20"/>
      <c r="AE36" s="113"/>
      <c r="AF36" s="19"/>
      <c r="AG36" s="19"/>
      <c r="AH36" s="19"/>
      <c r="AI36" s="20"/>
      <c r="AJ36" s="113"/>
      <c r="AK36" s="6"/>
    </row>
    <row r="37" spans="2:41" ht="76.5" customHeight="1" x14ac:dyDescent="0.35">
      <c r="B37" s="21" t="str">
        <f>'1 lentelė'!$B37</f>
        <v>1.1.2.1</v>
      </c>
      <c r="C37" s="21"/>
      <c r="D37" s="75" t="str">
        <f>'1 lentelė'!$D37</f>
        <v>Priemonė: Kaimo gyvenamųjų vietovių atnaujinimas</v>
      </c>
      <c r="E37" s="21"/>
      <c r="F37" s="117"/>
      <c r="G37" s="21"/>
      <c r="H37" s="21"/>
      <c r="I37" s="21"/>
      <c r="J37" s="21"/>
      <c r="K37" s="117"/>
      <c r="L37" s="21"/>
      <c r="M37" s="21"/>
      <c r="N37" s="21"/>
      <c r="O37" s="21"/>
      <c r="P37" s="117"/>
      <c r="Q37" s="115"/>
      <c r="R37" s="21"/>
      <c r="S37" s="21"/>
      <c r="T37" s="21"/>
      <c r="U37" s="117"/>
      <c r="V37" s="115"/>
      <c r="W37" s="21"/>
      <c r="X37" s="21"/>
      <c r="Y37" s="21"/>
      <c r="Z37" s="117"/>
      <c r="AA37" s="115"/>
      <c r="AB37" s="21"/>
      <c r="AC37" s="21"/>
      <c r="AD37" s="21"/>
      <c r="AE37" s="117"/>
      <c r="AF37" s="115"/>
      <c r="AG37" s="21"/>
      <c r="AH37" s="21"/>
      <c r="AI37" s="21"/>
      <c r="AJ37" s="117"/>
      <c r="AK37" s="6"/>
    </row>
    <row r="38" spans="2:41" ht="129" customHeight="1" x14ac:dyDescent="0.35">
      <c r="B38" s="29" t="str">
        <f>'1 lentelė'!$B38</f>
        <v>1.1.2.1.1</v>
      </c>
      <c r="C38" s="29" t="str">
        <f>'1 lentelė'!$C38</f>
        <v xml:space="preserve"> R099908-293300-1118</v>
      </c>
      <c r="D38" s="29" t="str">
        <f>'1 lentelė'!$D38</f>
        <v>Didžiasalio kaimo viešųjų erdvių atnaujinimas ir pastato dalies patalpų pritaikymas bendruomenės poreikiams</v>
      </c>
      <c r="E38" s="23" t="s">
        <v>87</v>
      </c>
      <c r="F38" s="118" t="s">
        <v>917</v>
      </c>
      <c r="G38" s="119" t="str">
        <f>'2 lentelė'!$E38</f>
        <v>P.S.364</v>
      </c>
      <c r="H38" s="26" t="str">
        <f>'2 lentelė'!$F38</f>
        <v>Naujos atviros erdvės vietovėse nuo 1 iki 6 tūkst. gyv. (išskyrus savivaldybių centrus) (kv. m)</v>
      </c>
      <c r="I38" s="26">
        <f>'2 lentelė'!$G38</f>
        <v>43328.23</v>
      </c>
      <c r="J38" s="26">
        <v>34503</v>
      </c>
      <c r="K38" s="133">
        <v>43328.23</v>
      </c>
      <c r="L38" s="119" t="str">
        <f>'2 lentelė'!$H38</f>
        <v>P.S.365</v>
      </c>
      <c r="M38" s="26" t="str">
        <f>'2 lentelė'!$I38</f>
        <v>Atnaujinti ir pritaikyti naujai paskirčiai pastatai ir statiniai kaimo vietovėse, kv. m.</v>
      </c>
      <c r="N38" s="26">
        <f>'2 lentelė'!$J38</f>
        <v>84.82</v>
      </c>
      <c r="O38" s="26">
        <v>81</v>
      </c>
      <c r="P38" s="120">
        <v>84.82</v>
      </c>
      <c r="Q38" s="121"/>
      <c r="R38" s="23"/>
      <c r="S38" s="23"/>
      <c r="T38" s="23"/>
      <c r="U38" s="122"/>
      <c r="V38" s="123"/>
      <c r="W38" s="31"/>
      <c r="X38" s="23"/>
      <c r="Y38" s="23"/>
      <c r="Z38" s="122"/>
      <c r="AA38" s="124"/>
      <c r="AB38" s="48"/>
      <c r="AC38" s="48"/>
      <c r="AD38" s="64"/>
      <c r="AE38" s="135"/>
      <c r="AF38" s="124"/>
      <c r="AG38" s="48"/>
      <c r="AH38" s="48"/>
      <c r="AI38" s="48"/>
      <c r="AJ38" s="136"/>
      <c r="AK38" s="6"/>
      <c r="AL38" s="6"/>
      <c r="AM38" s="6"/>
      <c r="AN38" s="6"/>
    </row>
    <row r="39" spans="2:41" ht="181.5" customHeight="1" x14ac:dyDescent="0.35">
      <c r="B39" s="42" t="str">
        <f>'1 lentelė'!$B39</f>
        <v xml:space="preserve">1.1.3 </v>
      </c>
      <c r="C39" s="42"/>
      <c r="D39" s="42" t="str">
        <f>'1 lentelė'!$D39</f>
        <v>Uždavinys: Kompleksiškai atnaujinti mažiau kaip 1 tūkst. gyventojų turinčių miestų, miestelių ir kaimų (iki 1 tūkst. gyv.) viešąją infrastruktūrą (taikant kaimo plėtros politikos priemones)</v>
      </c>
      <c r="E39" s="42"/>
      <c r="F39" s="137"/>
      <c r="G39" s="42"/>
      <c r="H39" s="42"/>
      <c r="I39" s="42"/>
      <c r="J39" s="42"/>
      <c r="K39" s="137"/>
      <c r="L39" s="42"/>
      <c r="M39" s="42"/>
      <c r="N39" s="42"/>
      <c r="O39" s="42"/>
      <c r="P39" s="137"/>
      <c r="Q39" s="42"/>
      <c r="R39" s="42"/>
      <c r="S39" s="42"/>
      <c r="T39" s="42"/>
      <c r="U39" s="137"/>
      <c r="V39" s="42"/>
      <c r="W39" s="42"/>
      <c r="X39" s="42"/>
      <c r="Y39" s="42"/>
      <c r="Z39" s="137"/>
      <c r="AA39" s="42"/>
      <c r="AB39" s="42"/>
      <c r="AC39" s="42"/>
      <c r="AD39" s="42"/>
      <c r="AE39" s="137"/>
      <c r="AF39" s="42"/>
      <c r="AG39" s="42"/>
      <c r="AH39" s="42"/>
      <c r="AI39" s="42"/>
      <c r="AJ39" s="137"/>
      <c r="AK39" s="6"/>
      <c r="AL39" s="6"/>
      <c r="AM39" s="6"/>
      <c r="AN39" s="6"/>
      <c r="AO39" s="6"/>
    </row>
    <row r="40" spans="2:41" ht="96" customHeight="1" x14ac:dyDescent="0.35">
      <c r="B40" s="44" t="str">
        <f>'1 lentelė'!$B40</f>
        <v xml:space="preserve">1.1.3.1 </v>
      </c>
      <c r="C40" s="44"/>
      <c r="D40" s="76" t="str">
        <f>'1 lentelė'!$D40</f>
        <v>Priemonė (KPP veiklos sritis): Parama investicijoms į visų rūšių mažos apimties infrastruktūrą</v>
      </c>
      <c r="E40" s="44"/>
      <c r="F40" s="138"/>
      <c r="G40" s="44"/>
      <c r="H40" s="44"/>
      <c r="I40" s="44"/>
      <c r="J40" s="44"/>
      <c r="K40" s="138"/>
      <c r="L40" s="44"/>
      <c r="M40" s="44"/>
      <c r="N40" s="44"/>
      <c r="O40" s="44"/>
      <c r="P40" s="138"/>
      <c r="Q40" s="44"/>
      <c r="R40" s="44"/>
      <c r="S40" s="44"/>
      <c r="T40" s="44"/>
      <c r="U40" s="138"/>
      <c r="V40" s="44"/>
      <c r="W40" s="44"/>
      <c r="X40" s="44"/>
      <c r="Y40" s="44"/>
      <c r="Z40" s="138"/>
      <c r="AA40" s="44"/>
      <c r="AB40" s="44"/>
      <c r="AC40" s="44"/>
      <c r="AD40" s="44"/>
      <c r="AE40" s="138"/>
      <c r="AF40" s="44"/>
      <c r="AG40" s="44"/>
      <c r="AH40" s="44"/>
      <c r="AI40" s="44"/>
      <c r="AJ40" s="138"/>
      <c r="AK40" s="6"/>
    </row>
    <row r="41" spans="2:41" ht="68.25" customHeight="1" x14ac:dyDescent="0.35">
      <c r="B41" s="26" t="str">
        <f>'1 lentelė'!B41</f>
        <v>1.1.3.1.-1.1.3.28</v>
      </c>
      <c r="C41" s="26"/>
      <c r="D41" s="296" t="str">
        <f>'1 lentelė'!D41</f>
        <v>Pagrindinės paslaugos ir kaimų atnaujinimas kaimo vietovėse</v>
      </c>
      <c r="E41" s="26" t="s">
        <v>66</v>
      </c>
      <c r="F41" s="120" t="s">
        <v>1354</v>
      </c>
      <c r="G41" s="26"/>
      <c r="H41" s="26" t="s">
        <v>1355</v>
      </c>
      <c r="I41" s="26">
        <v>30</v>
      </c>
      <c r="J41" s="26">
        <v>30</v>
      </c>
      <c r="K41" s="120">
        <v>15</v>
      </c>
      <c r="L41" s="26"/>
      <c r="M41" s="26"/>
      <c r="N41" s="26"/>
      <c r="O41" s="26"/>
      <c r="P41" s="120"/>
      <c r="Q41" s="26"/>
      <c r="R41" s="26"/>
      <c r="S41" s="26"/>
      <c r="T41" s="26"/>
      <c r="U41" s="120"/>
      <c r="V41" s="26"/>
      <c r="W41" s="26"/>
      <c r="X41" s="26"/>
      <c r="Y41" s="26"/>
      <c r="Z41" s="120"/>
      <c r="AA41" s="26"/>
      <c r="AB41" s="26"/>
      <c r="AC41" s="26"/>
      <c r="AD41" s="26"/>
      <c r="AE41" s="120"/>
      <c r="AF41" s="26"/>
      <c r="AG41" s="26"/>
      <c r="AH41" s="26"/>
      <c r="AI41" s="26"/>
      <c r="AJ41" s="120"/>
      <c r="AK41" s="6"/>
    </row>
    <row r="42" spans="2:41" ht="110.25" customHeight="1" x14ac:dyDescent="0.35">
      <c r="B42" s="44" t="str">
        <f>'1 lentelė'!$B42</f>
        <v>1.1.3.2</v>
      </c>
      <c r="C42" s="44"/>
      <c r="D42" s="76" t="str">
        <f>'1 lentelė'!$D42</f>
        <v>Priemonė (KPP veiklos sritis): Parama investicijoms į kaimo kultūros ir gamtos paveldą, kraštovaizdį</v>
      </c>
      <c r="E42" s="44"/>
      <c r="F42" s="138"/>
      <c r="G42" s="44"/>
      <c r="H42" s="44"/>
      <c r="I42" s="44"/>
      <c r="J42" s="44"/>
      <c r="K42" s="138"/>
      <c r="L42" s="44"/>
      <c r="M42" s="44"/>
      <c r="N42" s="44"/>
      <c r="O42" s="44"/>
      <c r="P42" s="138"/>
      <c r="Q42" s="44"/>
      <c r="R42" s="44"/>
      <c r="S42" s="44"/>
      <c r="T42" s="44"/>
      <c r="U42" s="138"/>
      <c r="V42" s="44"/>
      <c r="W42" s="44"/>
      <c r="X42" s="44"/>
      <c r="Y42" s="44"/>
      <c r="Z42" s="138"/>
      <c r="AA42" s="44"/>
      <c r="AB42" s="44"/>
      <c r="AC42" s="44"/>
      <c r="AD42" s="44"/>
      <c r="AE42" s="138"/>
      <c r="AF42" s="44"/>
      <c r="AG42" s="44"/>
      <c r="AH42" s="44"/>
      <c r="AI42" s="44"/>
      <c r="AJ42" s="138"/>
      <c r="AK42" s="6"/>
    </row>
    <row r="43" spans="2:41" ht="103.5" customHeight="1" x14ac:dyDescent="0.35">
      <c r="B43" s="46" t="str">
        <f>'1 lentelė'!$B43</f>
        <v xml:space="preserve">1.2 </v>
      </c>
      <c r="C43" s="46"/>
      <c r="D43" s="46" t="str">
        <f>'1 lentelė'!$D43</f>
        <v>Tikslas: Modernios regiono transporto infrastruktūros ir darnaus judumo plėtojimas</v>
      </c>
      <c r="E43" s="46"/>
      <c r="F43" s="139"/>
      <c r="G43" s="46"/>
      <c r="H43" s="46"/>
      <c r="I43" s="46"/>
      <c r="J43" s="46"/>
      <c r="K43" s="139"/>
      <c r="L43" s="46"/>
      <c r="M43" s="46"/>
      <c r="N43" s="46"/>
      <c r="O43" s="46"/>
      <c r="P43" s="139"/>
      <c r="Q43" s="46"/>
      <c r="R43" s="46"/>
      <c r="S43" s="46"/>
      <c r="T43" s="46"/>
      <c r="U43" s="139"/>
      <c r="V43" s="46"/>
      <c r="W43" s="46"/>
      <c r="X43" s="46"/>
      <c r="Y43" s="45"/>
      <c r="Z43" s="140"/>
      <c r="AA43" s="46"/>
      <c r="AB43" s="46"/>
      <c r="AC43" s="46"/>
      <c r="AD43" s="46"/>
      <c r="AE43" s="139"/>
      <c r="AF43" s="46"/>
      <c r="AG43" s="46"/>
      <c r="AH43" s="46"/>
      <c r="AI43" s="45"/>
      <c r="AJ43" s="140"/>
      <c r="AK43" s="6"/>
    </row>
    <row r="44" spans="2:41" ht="66" customHeight="1" x14ac:dyDescent="0.35">
      <c r="B44" s="42" t="str">
        <f>'1 lentelė'!$B44</f>
        <v xml:space="preserve">1.2.1 </v>
      </c>
      <c r="C44" s="42"/>
      <c r="D44" s="42" t="str">
        <f>'1 lentelė'!$D44</f>
        <v>Uždavinys: Kompleksiškai modernizuoti kelių transporto infrastruktūrą</v>
      </c>
      <c r="E44" s="42"/>
      <c r="F44" s="137"/>
      <c r="G44" s="42"/>
      <c r="H44" s="42"/>
      <c r="I44" s="42"/>
      <c r="J44" s="42"/>
      <c r="K44" s="137"/>
      <c r="L44" s="42"/>
      <c r="M44" s="42"/>
      <c r="N44" s="42"/>
      <c r="O44" s="42"/>
      <c r="P44" s="137"/>
      <c r="Q44" s="42"/>
      <c r="R44" s="42"/>
      <c r="S44" s="42"/>
      <c r="T44" s="42"/>
      <c r="U44" s="137"/>
      <c r="V44" s="42"/>
      <c r="W44" s="42"/>
      <c r="X44" s="42"/>
      <c r="Y44" s="42"/>
      <c r="Z44" s="137"/>
      <c r="AA44" s="42"/>
      <c r="AB44" s="42"/>
      <c r="AC44" s="42"/>
      <c r="AD44" s="42"/>
      <c r="AE44" s="137"/>
      <c r="AF44" s="42"/>
      <c r="AG44" s="42"/>
      <c r="AH44" s="42"/>
      <c r="AI44" s="42"/>
      <c r="AJ44" s="137"/>
      <c r="AK44" s="6"/>
    </row>
    <row r="45" spans="2:41" ht="42" customHeight="1" x14ac:dyDescent="0.35">
      <c r="B45" s="44" t="str">
        <f>'1 lentelė'!$B45</f>
        <v>1.2.1.1</v>
      </c>
      <c r="C45" s="44"/>
      <c r="D45" s="76" t="str">
        <f>'1 lentelė'!$D45</f>
        <v>Priemonė:Vietinių kelių vystymas</v>
      </c>
      <c r="E45" s="44"/>
      <c r="F45" s="138"/>
      <c r="G45" s="44"/>
      <c r="H45" s="44"/>
      <c r="I45" s="44"/>
      <c r="J45" s="44"/>
      <c r="K45" s="138"/>
      <c r="L45" s="44"/>
      <c r="M45" s="44"/>
      <c r="N45" s="44"/>
      <c r="O45" s="44"/>
      <c r="P45" s="138"/>
      <c r="Q45" s="44"/>
      <c r="R45" s="44"/>
      <c r="S45" s="44"/>
      <c r="T45" s="44"/>
      <c r="U45" s="138"/>
      <c r="V45" s="44"/>
      <c r="W45" s="44"/>
      <c r="X45" s="44"/>
      <c r="Y45" s="44"/>
      <c r="Z45" s="138"/>
      <c r="AA45" s="44"/>
      <c r="AB45" s="44"/>
      <c r="AC45" s="44"/>
      <c r="AD45" s="44"/>
      <c r="AE45" s="138"/>
      <c r="AF45" s="44"/>
      <c r="AG45" s="44"/>
      <c r="AH45" s="44"/>
      <c r="AI45" s="44"/>
      <c r="AJ45" s="138"/>
      <c r="AK45" s="6"/>
    </row>
    <row r="46" spans="2:41" ht="93" customHeight="1" x14ac:dyDescent="0.35">
      <c r="B46" s="29" t="str">
        <f>'1 lentelė'!$B46</f>
        <v>1.2.1.1.1</v>
      </c>
      <c r="C46" s="29" t="str">
        <f>'1 lentelė'!$C46</f>
        <v>R095511-110000-1201</v>
      </c>
      <c r="D46" s="29" t="str">
        <f>'1 lentelė'!$D46</f>
        <v>Gatvės Ignalinos miesto rekreacinėje zonoje tarp Gavio ežero ir Turistų gatvės įrengimas</v>
      </c>
      <c r="E46" s="29" t="s">
        <v>65</v>
      </c>
      <c r="F46" s="118" t="s">
        <v>918</v>
      </c>
      <c r="G46" s="119" t="str">
        <f>'2 lentelė'!$E46</f>
        <v>P.N.508</v>
      </c>
      <c r="H46" s="26" t="str">
        <f>'2 lentelė'!$F46</f>
        <v>Bendras naujai nutiestų kelių ilgis, km.</v>
      </c>
      <c r="I46" s="47">
        <f>'2 lentelė'!$G46</f>
        <v>0.34699999999999998</v>
      </c>
      <c r="J46" s="47">
        <v>0.34699999999999998</v>
      </c>
      <c r="K46" s="141">
        <v>0.35</v>
      </c>
      <c r="L46" s="119"/>
      <c r="M46" s="26"/>
      <c r="N46" s="26"/>
      <c r="O46" s="26"/>
      <c r="P46" s="120"/>
      <c r="Q46" s="121"/>
      <c r="R46" s="23"/>
      <c r="S46" s="23"/>
      <c r="T46" s="23"/>
      <c r="U46" s="122"/>
      <c r="V46" s="123"/>
      <c r="W46" s="31"/>
      <c r="X46" s="23"/>
      <c r="Y46" s="23"/>
      <c r="Z46" s="122"/>
      <c r="AA46" s="124"/>
      <c r="AB46" s="48"/>
      <c r="AC46" s="48"/>
      <c r="AD46" s="64"/>
      <c r="AE46" s="135"/>
      <c r="AF46" s="124"/>
      <c r="AG46" s="48"/>
      <c r="AH46" s="48"/>
      <c r="AI46" s="64"/>
      <c r="AJ46" s="126"/>
      <c r="AK46" s="6"/>
    </row>
    <row r="47" spans="2:41" ht="52" x14ac:dyDescent="0.35">
      <c r="B47" s="29" t="str">
        <f>'1 lentelė'!$B47</f>
        <v xml:space="preserve">1.2.1.1.2 </v>
      </c>
      <c r="C47" s="29" t="str">
        <f>'1 lentelė'!$C47</f>
        <v>R095511-120000-1202</v>
      </c>
      <c r="D47" s="29" t="str">
        <f>'1 lentelė'!$D47</f>
        <v>Zarasų gatvės rekonstrukcija Zarasų mieste</v>
      </c>
      <c r="E47" s="29" t="s">
        <v>65</v>
      </c>
      <c r="F47" s="118" t="s">
        <v>1341</v>
      </c>
      <c r="G47" s="119" t="s">
        <v>684</v>
      </c>
      <c r="H47" s="26" t="str">
        <f>'2 lentelė'!$F47</f>
        <v>Bendras rekonstruotų arba atnaujintų kelių ilgis, km</v>
      </c>
      <c r="I47" s="26">
        <f>'2 lentelė'!$G47</f>
        <v>0.13</v>
      </c>
      <c r="J47" s="26">
        <v>0.13</v>
      </c>
      <c r="K47" s="120">
        <v>0</v>
      </c>
      <c r="L47" s="119"/>
      <c r="M47" s="26"/>
      <c r="N47" s="26"/>
      <c r="O47" s="26"/>
      <c r="P47" s="120"/>
      <c r="Q47" s="121"/>
      <c r="R47" s="23"/>
      <c r="S47" s="23"/>
      <c r="T47" s="23"/>
      <c r="U47" s="122"/>
      <c r="V47" s="123"/>
      <c r="W47" s="31"/>
      <c r="X47" s="23"/>
      <c r="Y47" s="23"/>
      <c r="Z47" s="122"/>
      <c r="AA47" s="124"/>
      <c r="AB47" s="48"/>
      <c r="AC47" s="48"/>
      <c r="AD47" s="64"/>
      <c r="AE47" s="135"/>
      <c r="AF47" s="124"/>
      <c r="AG47" s="48"/>
      <c r="AH47" s="48"/>
      <c r="AI47" s="64"/>
      <c r="AJ47" s="126"/>
      <c r="AK47" s="6"/>
    </row>
    <row r="48" spans="2:41" ht="158.25" customHeight="1" x14ac:dyDescent="0.35">
      <c r="B48" s="29" t="str">
        <f>'1 lentelė'!$B48</f>
        <v>1.2.1.1.3</v>
      </c>
      <c r="C48" s="29" t="str">
        <f>'1 lentelė'!$C48</f>
        <v>R095511-121100-1203</v>
      </c>
      <c r="D48" s="29" t="str">
        <f>'1 lentelė'!$D48</f>
        <v xml:space="preserve">Susisiekimo sąlygų pagerinimas tarp kuriamų Anykščių miesto traukos centrų bei patogus gyvenamosios aplinkos pasiekiamumo užtikrinimas. </v>
      </c>
      <c r="E48" s="29" t="s">
        <v>65</v>
      </c>
      <c r="F48" s="118" t="s">
        <v>919</v>
      </c>
      <c r="G48" s="119" t="s">
        <v>684</v>
      </c>
      <c r="H48" s="26" t="str">
        <f>'2 lentelė'!$F48</f>
        <v>Bendras rekonstruotų arba atnaujintų kelių ilgis, km</v>
      </c>
      <c r="I48" s="26">
        <f>'2 lentelė'!$G48</f>
        <v>1.0089999999999999</v>
      </c>
      <c r="J48" s="47">
        <v>1.0089999999999999</v>
      </c>
      <c r="K48" s="141">
        <v>1.0089999999999999</v>
      </c>
      <c r="L48" s="119" t="s">
        <v>707</v>
      </c>
      <c r="M48" s="26" t="str">
        <f>'2 lentelė'!$I48</f>
        <v>Įdiegtos saugų eismų gerinančios ir aplinkosaugos priemonės, vnt.</v>
      </c>
      <c r="N48" s="26">
        <f>'2 lentelė'!$J48</f>
        <v>4</v>
      </c>
      <c r="O48" s="26">
        <v>4</v>
      </c>
      <c r="P48" s="120">
        <v>4</v>
      </c>
      <c r="Q48" s="121" t="str">
        <f>'2 lentelė'!$K48</f>
        <v>P.N.508</v>
      </c>
      <c r="R48" s="23" t="str">
        <f>'2 lentelė'!$L48</f>
        <v>Bendras naujai nutiestų kelių ilgis, km.</v>
      </c>
      <c r="S48" s="23">
        <f>'2 lentelė'!$M48</f>
        <v>0.23599999999999999</v>
      </c>
      <c r="T48" s="47">
        <v>0.23599999999999999</v>
      </c>
      <c r="U48" s="141">
        <v>0.23599999999999999</v>
      </c>
      <c r="V48" s="123"/>
      <c r="W48" s="31"/>
      <c r="X48" s="23"/>
      <c r="Y48" s="48"/>
      <c r="Z48" s="125"/>
      <c r="AA48" s="124"/>
      <c r="AB48" s="48"/>
      <c r="AC48" s="48"/>
      <c r="AD48" s="64"/>
      <c r="AE48" s="135"/>
      <c r="AF48" s="124"/>
      <c r="AG48" s="48"/>
      <c r="AH48" s="48"/>
      <c r="AI48" s="64"/>
      <c r="AJ48" s="126"/>
      <c r="AK48" s="6"/>
    </row>
    <row r="49" spans="2:37" ht="101.25" customHeight="1" x14ac:dyDescent="0.35">
      <c r="B49" s="29" t="str">
        <f>'1 lentelė'!$B49</f>
        <v>1.2.1.1.4</v>
      </c>
      <c r="C49" s="29" t="str">
        <f>'1 lentelė'!$C49</f>
        <v>R095511-120000-1204</v>
      </c>
      <c r="D49" s="29" t="str">
        <f>'1 lentelė'!$D49</f>
        <v>Gyvenamosios aplinkos pasiekiamumo gerinimas Zarasų mieste rekonstruojant K. Donelaičio gatvę</v>
      </c>
      <c r="E49" s="29" t="s">
        <v>65</v>
      </c>
      <c r="F49" s="118" t="s">
        <v>920</v>
      </c>
      <c r="G49" s="119" t="s">
        <v>684</v>
      </c>
      <c r="H49" s="26" t="str">
        <f>'2 lentelė'!$F49</f>
        <v>Bendras rekonstruotų arba atnaujintų kelių ilgis, km</v>
      </c>
      <c r="I49" s="26">
        <f>'2 lentelė'!$G49</f>
        <v>1.23</v>
      </c>
      <c r="J49" s="26">
        <v>1.23</v>
      </c>
      <c r="K49" s="120">
        <v>1.23</v>
      </c>
      <c r="L49" s="119" t="s">
        <v>707</v>
      </c>
      <c r="M49" s="26" t="str">
        <f>'2 lentelė'!$I49</f>
        <v>Įdiegtos saugų eismų gerinančios ir aplinkosaugos priemonės, vnt.</v>
      </c>
      <c r="N49" s="26">
        <f>'2 lentelė'!$J49</f>
        <v>1</v>
      </c>
      <c r="O49" s="26">
        <v>1</v>
      </c>
      <c r="P49" s="120">
        <v>1</v>
      </c>
      <c r="Q49" s="121"/>
      <c r="R49" s="23"/>
      <c r="S49" s="23"/>
      <c r="T49" s="26"/>
      <c r="U49" s="120"/>
      <c r="V49" s="123"/>
      <c r="W49" s="31"/>
      <c r="X49" s="23"/>
      <c r="Y49" s="23"/>
      <c r="Z49" s="122"/>
      <c r="AA49" s="124"/>
      <c r="AB49" s="48"/>
      <c r="AC49" s="48"/>
      <c r="AD49" s="64"/>
      <c r="AE49" s="135"/>
      <c r="AF49" s="124"/>
      <c r="AG49" s="48"/>
      <c r="AH49" s="48"/>
      <c r="AI49" s="64"/>
      <c r="AJ49" s="126"/>
      <c r="AK49" s="6"/>
    </row>
    <row r="50" spans="2:37" ht="78.75" customHeight="1" x14ac:dyDescent="0.35">
      <c r="B50" s="29" t="str">
        <f>'1 lentelė'!$B50</f>
        <v>1.2.1.1.5</v>
      </c>
      <c r="C50" s="29" t="str">
        <f>'1 lentelė'!$C50</f>
        <v>R095511-120000-1205</v>
      </c>
      <c r="D50" s="29" t="str">
        <f>'1 lentelė'!$D50</f>
        <v xml:space="preserve">Molėtų miesto Pastovio g., Siesarties g. ir S. Nėries g. rekonstrukcija </v>
      </c>
      <c r="E50" s="29" t="s">
        <v>65</v>
      </c>
      <c r="F50" s="118" t="s">
        <v>921</v>
      </c>
      <c r="G50" s="119" t="s">
        <v>684</v>
      </c>
      <c r="H50" s="26" t="str">
        <f>'2 lentelė'!$F50</f>
        <v>Bendras rekonstruotų arba atnaujintų kelių ilgis, km</v>
      </c>
      <c r="I50" s="26">
        <f>'2 lentelė'!$G50</f>
        <v>0.71</v>
      </c>
      <c r="J50" s="26">
        <v>0.71</v>
      </c>
      <c r="K50" s="120">
        <v>0.71</v>
      </c>
      <c r="L50" s="119" t="s">
        <v>707</v>
      </c>
      <c r="M50" s="26" t="str">
        <f>'2 lentelė'!$I50</f>
        <v>Įdiegtos saugų eismų gerinančios ir aplinkosaugos priemonės, vnt.</v>
      </c>
      <c r="N50" s="26">
        <f>'2 lentelė'!$J50</f>
        <v>1</v>
      </c>
      <c r="O50" s="26">
        <v>1</v>
      </c>
      <c r="P50" s="120">
        <v>1</v>
      </c>
      <c r="Q50" s="121"/>
      <c r="R50" s="23"/>
      <c r="S50" s="23"/>
      <c r="T50" s="26"/>
      <c r="U50" s="120"/>
      <c r="V50" s="123"/>
      <c r="W50" s="31"/>
      <c r="X50" s="23"/>
      <c r="Y50" s="23"/>
      <c r="Z50" s="122"/>
      <c r="AA50" s="124"/>
      <c r="AB50" s="48"/>
      <c r="AC50" s="48"/>
      <c r="AD50" s="64"/>
      <c r="AE50" s="135"/>
      <c r="AF50" s="124"/>
      <c r="AG50" s="48"/>
      <c r="AH50" s="48"/>
      <c r="AI50" s="64"/>
      <c r="AJ50" s="126"/>
      <c r="AK50" s="6"/>
    </row>
    <row r="51" spans="2:37" ht="112.5" customHeight="1" x14ac:dyDescent="0.35">
      <c r="B51" s="29" t="str">
        <f>'1 lentelė'!$B51</f>
        <v>1.2.1.1.6</v>
      </c>
      <c r="C51" s="29" t="str">
        <f>'1 lentelė'!$C51</f>
        <v>R095511-120000-1206</v>
      </c>
      <c r="D51" s="29" t="str">
        <f>'1 lentelė'!$D51</f>
        <v xml:space="preserve">Aušros gatvės dalies nuo Gedimino ir Tauragnų gatvių sankryžos iki Žaliosios gatvės Utenoje rekonstrukcija. </v>
      </c>
      <c r="E51" s="29" t="s">
        <v>65</v>
      </c>
      <c r="F51" s="118" t="s">
        <v>922</v>
      </c>
      <c r="G51" s="119" t="s">
        <v>684</v>
      </c>
      <c r="H51" s="26" t="str">
        <f>'2 lentelė'!$F51</f>
        <v>Bendras rekonstruotų arba atnaujintų kelių ilgis, km</v>
      </c>
      <c r="I51" s="26">
        <f>'2 lentelė'!$G51</f>
        <v>0.76</v>
      </c>
      <c r="J51" s="26">
        <v>0.76</v>
      </c>
      <c r="K51" s="120">
        <v>0</v>
      </c>
      <c r="L51" s="119" t="s">
        <v>707</v>
      </c>
      <c r="M51" s="26" t="str">
        <f>'2 lentelė'!$I51</f>
        <v>Įdiegtos saugų eismų gerinančios ir aplinkosaugos priemonės, vnt.</v>
      </c>
      <c r="N51" s="26">
        <f>'2 lentelė'!$J51</f>
        <v>1</v>
      </c>
      <c r="O51" s="26">
        <v>1</v>
      </c>
      <c r="P51" s="120">
        <v>0</v>
      </c>
      <c r="Q51" s="121"/>
      <c r="R51" s="23"/>
      <c r="S51" s="23"/>
      <c r="T51" s="23"/>
      <c r="U51" s="122"/>
      <c r="V51" s="123"/>
      <c r="W51" s="31"/>
      <c r="X51" s="23"/>
      <c r="Y51" s="23"/>
      <c r="Z51" s="122"/>
      <c r="AA51" s="124"/>
      <c r="AB51" s="48"/>
      <c r="AC51" s="48"/>
      <c r="AD51" s="64"/>
      <c r="AE51" s="135"/>
      <c r="AF51" s="124"/>
      <c r="AG51" s="48"/>
      <c r="AH51" s="48"/>
      <c r="AI51" s="64"/>
      <c r="AJ51" s="126"/>
      <c r="AK51" s="6"/>
    </row>
    <row r="52" spans="2:37" ht="82.5" customHeight="1" x14ac:dyDescent="0.35">
      <c r="B52" s="29" t="str">
        <f>'1 lentelė'!$B52</f>
        <v>1.2.1.1.7</v>
      </c>
      <c r="C52" s="29" t="str">
        <f>'1 lentelė'!$C52</f>
        <v>R095511-120000-1207</v>
      </c>
      <c r="D52" s="29" t="str">
        <f>'1 lentelė'!$D52</f>
        <v>Vietinės reikšmės kelio Visagino-Parko-Sedulinos al. kvartale rekonstravimas</v>
      </c>
      <c r="E52" s="29" t="s">
        <v>65</v>
      </c>
      <c r="F52" s="132" t="s">
        <v>923</v>
      </c>
      <c r="G52" s="119" t="s">
        <v>684</v>
      </c>
      <c r="H52" s="26" t="str">
        <f>'2 lentelė'!$F52</f>
        <v xml:space="preserve">Bendras rekonstruotų arba atnaujintų kelių ilgis“, km </v>
      </c>
      <c r="I52" s="26">
        <f>'2 lentelė'!$G52</f>
        <v>1.36</v>
      </c>
      <c r="J52" s="26">
        <v>1.36</v>
      </c>
      <c r="K52" s="120">
        <v>1.36</v>
      </c>
      <c r="L52" s="119" t="s">
        <v>707</v>
      </c>
      <c r="M52" s="26" t="str">
        <f>'2 lentelė'!$I52</f>
        <v>Įdiegtos saugų eismų gerinančios ir aplinkosaugos priemonės, vnt.</v>
      </c>
      <c r="N52" s="26">
        <f>'2 lentelė'!$J52</f>
        <v>1</v>
      </c>
      <c r="O52" s="23">
        <v>1</v>
      </c>
      <c r="P52" s="122">
        <v>1</v>
      </c>
      <c r="Q52" s="121"/>
      <c r="R52" s="23"/>
      <c r="S52" s="23"/>
      <c r="T52" s="23"/>
      <c r="U52" s="122"/>
      <c r="V52" s="123"/>
      <c r="W52" s="31"/>
      <c r="X52" s="23"/>
      <c r="Y52" s="23"/>
      <c r="Z52" s="122"/>
      <c r="AA52" s="124"/>
      <c r="AB52" s="48"/>
      <c r="AC52" s="48"/>
      <c r="AD52" s="64"/>
      <c r="AE52" s="135"/>
      <c r="AF52" s="124"/>
      <c r="AG52" s="48"/>
      <c r="AH52" s="48"/>
      <c r="AI52" s="64"/>
      <c r="AJ52" s="126"/>
      <c r="AK52" s="6"/>
    </row>
    <row r="53" spans="2:37" ht="106.5" customHeight="1" x14ac:dyDescent="0.35">
      <c r="B53" s="29" t="str">
        <f>'1 lentelė'!$B53</f>
        <v>1.2.1.1.8</v>
      </c>
      <c r="C53" s="29" t="str">
        <f>'1 lentelė'!$C53</f>
        <v>R095511-120000-1208</v>
      </c>
      <c r="D53" s="29" t="str">
        <f>'1 lentelė'!$D53</f>
        <v>Gyvenamosios aplinkos pasiekiamumo gerinimas Zarasų mieste rekonstruojant E. Pliaterytės gatvę</v>
      </c>
      <c r="E53" s="23" t="s">
        <v>65</v>
      </c>
      <c r="F53" s="132" t="s">
        <v>1342</v>
      </c>
      <c r="G53" s="119" t="s">
        <v>684</v>
      </c>
      <c r="H53" s="26" t="str">
        <f>'2 lentelė'!$F53</f>
        <v>Bendras rekonstruotų arba atnaujintų kelių ilgis, km</v>
      </c>
      <c r="I53" s="26">
        <f>'2 lentelė'!$G53</f>
        <v>0.14000000000000001</v>
      </c>
      <c r="J53" s="23">
        <v>0.14000000000000001</v>
      </c>
      <c r="K53" s="122">
        <v>0</v>
      </c>
      <c r="L53" s="119"/>
      <c r="M53" s="26"/>
      <c r="N53" s="26"/>
      <c r="O53" s="23"/>
      <c r="P53" s="122"/>
      <c r="Q53" s="121"/>
      <c r="R53" s="23"/>
      <c r="S53" s="23"/>
      <c r="T53" s="23"/>
      <c r="U53" s="122"/>
      <c r="V53" s="123"/>
      <c r="W53" s="31"/>
      <c r="X53" s="23"/>
      <c r="Y53" s="23"/>
      <c r="Z53" s="122"/>
      <c r="AA53" s="124"/>
      <c r="AB53" s="48"/>
      <c r="AC53" s="48"/>
      <c r="AD53" s="64"/>
      <c r="AE53" s="135"/>
      <c r="AF53" s="124"/>
      <c r="AG53" s="48"/>
      <c r="AH53" s="48"/>
      <c r="AI53" s="64"/>
      <c r="AJ53" s="126"/>
      <c r="AK53" s="6"/>
    </row>
    <row r="54" spans="2:37" ht="123" customHeight="1" x14ac:dyDescent="0.35">
      <c r="B54" s="29" t="str">
        <f>'1 lentelė'!$B54</f>
        <v>1.2.1.1.9</v>
      </c>
      <c r="C54" s="29" t="str">
        <f>'1 lentelė'!$C54</f>
        <v>R095511-120000-1220</v>
      </c>
      <c r="D54" s="29" t="str">
        <f>'1 lentelė'!$D54</f>
        <v>Eismo sąlygų pagerinimas ir gyvenamosios aplinkos pasiekiamumo užtikrinimas, rekonstruojant Žvejų gatvę Anykščių mieste</v>
      </c>
      <c r="E54" s="29" t="s">
        <v>65</v>
      </c>
      <c r="F54" s="132" t="s">
        <v>1343</v>
      </c>
      <c r="G54" s="119">
        <f>'2 lentelė'!$E54</f>
        <v>0</v>
      </c>
      <c r="H54" s="26">
        <f>'2 lentelė'!$F54</f>
        <v>0</v>
      </c>
      <c r="I54" s="26">
        <f>'2 lentelė'!$G54</f>
        <v>0</v>
      </c>
      <c r="J54" s="49">
        <v>0</v>
      </c>
      <c r="K54" s="142">
        <v>0</v>
      </c>
      <c r="L54" s="119" t="s">
        <v>707</v>
      </c>
      <c r="M54" s="26" t="str">
        <f>'2 lentelė'!$I54</f>
        <v>Įdiegtos saugų eismų gerinančios ir aplinkosaugos priemonės, vnt.</v>
      </c>
      <c r="N54" s="26">
        <f>'2 lentelė'!$J54</f>
        <v>1</v>
      </c>
      <c r="O54" s="23">
        <v>1</v>
      </c>
      <c r="P54" s="122">
        <v>0</v>
      </c>
      <c r="Q54" s="121"/>
      <c r="R54" s="23"/>
      <c r="S54" s="23"/>
      <c r="T54" s="23"/>
      <c r="U54" s="122"/>
      <c r="V54" s="123"/>
      <c r="W54" s="31"/>
      <c r="X54" s="23"/>
      <c r="Y54" s="23"/>
      <c r="Z54" s="122"/>
      <c r="AA54" s="124"/>
      <c r="AB54" s="48"/>
      <c r="AC54" s="48"/>
      <c r="AD54" s="64"/>
      <c r="AE54" s="135"/>
      <c r="AF54" s="124"/>
      <c r="AG54" s="48"/>
      <c r="AH54" s="48"/>
      <c r="AI54" s="64"/>
      <c r="AJ54" s="126"/>
      <c r="AK54" s="6"/>
    </row>
    <row r="55" spans="2:37" ht="77.25" customHeight="1" x14ac:dyDescent="0.35">
      <c r="B55" s="29" t="str">
        <f>'1 lentelė'!$B55</f>
        <v>1.2.1.1.12</v>
      </c>
      <c r="C55" s="29" t="str">
        <f>'1 lentelė'!$C55</f>
        <v>R095511-120000-1223</v>
      </c>
      <c r="D55" s="29" t="str">
        <f>'1 lentelė'!$D55</f>
        <v>Saugaus eismo priemonių diegimas Molėtų rajono  Giedraičių miestelyje</v>
      </c>
      <c r="E55" s="31" t="s">
        <v>66</v>
      </c>
      <c r="F55" s="143" t="s">
        <v>1344</v>
      </c>
      <c r="G55" s="119" t="s">
        <v>707</v>
      </c>
      <c r="H55" s="26" t="str">
        <f>'2 lentelė'!$F55</f>
        <v>Įdiegtos saugų eismų gerinančios ir aplinkosaugos priemonės, vnt.</v>
      </c>
      <c r="I55" s="26">
        <f>'2 lentelė'!$G55</f>
        <v>3</v>
      </c>
      <c r="J55" s="23">
        <v>1</v>
      </c>
      <c r="K55" s="122">
        <v>0</v>
      </c>
      <c r="L55" s="119"/>
      <c r="M55" s="26"/>
      <c r="N55" s="26"/>
      <c r="O55" s="23"/>
      <c r="P55" s="122"/>
      <c r="Q55" s="121"/>
      <c r="R55" s="23"/>
      <c r="S55" s="23"/>
      <c r="T55" s="23"/>
      <c r="U55" s="122"/>
      <c r="V55" s="123"/>
      <c r="W55" s="31"/>
      <c r="X55" s="23"/>
      <c r="Y55" s="23"/>
      <c r="Z55" s="122"/>
      <c r="AA55" s="124"/>
      <c r="AB55" s="48"/>
      <c r="AC55" s="48"/>
      <c r="AD55" s="64"/>
      <c r="AE55" s="135"/>
      <c r="AF55" s="124"/>
      <c r="AG55" s="48"/>
      <c r="AH55" s="48"/>
      <c r="AI55" s="64"/>
      <c r="AJ55" s="126"/>
      <c r="AK55" s="6"/>
    </row>
    <row r="56" spans="2:37" ht="81.75" customHeight="1" x14ac:dyDescent="0.35">
      <c r="B56" s="29" t="str">
        <f>'1 lentelė'!$B56</f>
        <v>1.2.1.1.14</v>
      </c>
      <c r="C56" s="29" t="str">
        <f>'1 lentelė'!$C56</f>
        <v>R095511-120000-1225</v>
      </c>
      <c r="D56" s="29" t="str">
        <f>'1 lentelė'!$D56</f>
        <v>Saugaus eismo priemonių diegimas Žemaitės gatvėje Zarasų mieste</v>
      </c>
      <c r="E56" s="29" t="s">
        <v>66</v>
      </c>
      <c r="F56" s="132" t="s">
        <v>1448</v>
      </c>
      <c r="G56" s="119" t="s">
        <v>707</v>
      </c>
      <c r="H56" s="26" t="str">
        <f>'2 lentelė'!$F56</f>
        <v>Įdiegtos saugų eismų gerinančios ir aplinkosaugos priemonės, vnt.</v>
      </c>
      <c r="I56" s="26">
        <f>'2 lentelė'!$G56</f>
        <v>1</v>
      </c>
      <c r="J56" s="23">
        <v>1</v>
      </c>
      <c r="K56" s="122">
        <v>0</v>
      </c>
      <c r="L56" s="238"/>
      <c r="M56" s="239"/>
      <c r="N56" s="239"/>
      <c r="O56" s="233"/>
      <c r="P56" s="240"/>
      <c r="Q56" s="121"/>
      <c r="R56" s="23"/>
      <c r="S56" s="23"/>
      <c r="T56" s="23"/>
      <c r="U56" s="122"/>
      <c r="V56" s="123"/>
      <c r="W56" s="31"/>
      <c r="X56" s="23"/>
      <c r="Y56" s="23"/>
      <c r="Z56" s="122"/>
      <c r="AA56" s="124"/>
      <c r="AB56" s="48"/>
      <c r="AC56" s="48"/>
      <c r="AD56" s="64"/>
      <c r="AE56" s="135"/>
      <c r="AF56" s="124"/>
      <c r="AG56" s="48"/>
      <c r="AH56" s="48"/>
      <c r="AI56" s="64"/>
      <c r="AJ56" s="126"/>
      <c r="AK56" s="6"/>
    </row>
    <row r="57" spans="2:37" ht="106.5" customHeight="1" x14ac:dyDescent="0.35">
      <c r="B57" s="43" t="str">
        <f>'1 lentelė'!$B57</f>
        <v xml:space="preserve">1.2.2 </v>
      </c>
      <c r="C57" s="43"/>
      <c r="D57" s="42" t="str">
        <f>'1 lentelė'!$D57</f>
        <v>Uždavinys: Plėtoti  aplinką tausojančią ir eismo saugą didinančią infrastruktūrą ir priemones bei darnų judumą</v>
      </c>
      <c r="E57" s="43"/>
      <c r="F57" s="144"/>
      <c r="G57" s="43"/>
      <c r="H57" s="43"/>
      <c r="I57" s="43"/>
      <c r="J57" s="43"/>
      <c r="K57" s="144"/>
      <c r="L57" s="43"/>
      <c r="M57" s="43"/>
      <c r="N57" s="43"/>
      <c r="O57" s="43"/>
      <c r="P57" s="144"/>
      <c r="Q57" s="236"/>
      <c r="R57" s="43"/>
      <c r="S57" s="43"/>
      <c r="T57" s="43"/>
      <c r="U57" s="144"/>
      <c r="V57" s="43"/>
      <c r="W57" s="43"/>
      <c r="X57" s="43"/>
      <c r="Y57" s="43"/>
      <c r="Z57" s="144"/>
      <c r="AA57" s="43"/>
      <c r="AB57" s="43"/>
      <c r="AC57" s="43"/>
      <c r="AD57" s="43"/>
      <c r="AE57" s="144"/>
      <c r="AF57" s="43"/>
      <c r="AG57" s="43"/>
      <c r="AH57" s="43"/>
      <c r="AI57" s="43"/>
      <c r="AJ57" s="144"/>
      <c r="AK57" s="6"/>
    </row>
    <row r="58" spans="2:37" ht="69.75" customHeight="1" x14ac:dyDescent="0.35">
      <c r="B58" s="44" t="str">
        <f>'1 lentelė'!$B58</f>
        <v>1.2.2.1</v>
      </c>
      <c r="C58" s="44"/>
      <c r="D58" s="76" t="str">
        <f>'1 lentelė'!$D58</f>
        <v>Priemonė: Pėsčiųjų ir dviračių takų rekonstrukcija ir plėtra</v>
      </c>
      <c r="E58" s="44"/>
      <c r="F58" s="138"/>
      <c r="G58" s="44"/>
      <c r="H58" s="44"/>
      <c r="I58" s="44"/>
      <c r="J58" s="44"/>
      <c r="K58" s="138"/>
      <c r="L58" s="44"/>
      <c r="M58" s="44"/>
      <c r="N58" s="44"/>
      <c r="O58" s="44"/>
      <c r="P58" s="138"/>
      <c r="Q58" s="237"/>
      <c r="R58" s="44"/>
      <c r="S58" s="44"/>
      <c r="T58" s="44"/>
      <c r="U58" s="138"/>
      <c r="V58" s="44"/>
      <c r="W58" s="44"/>
      <c r="X58" s="44"/>
      <c r="Y58" s="44"/>
      <c r="Z58" s="138"/>
      <c r="AA58" s="44"/>
      <c r="AB58" s="44"/>
      <c r="AC58" s="44"/>
      <c r="AD58" s="44"/>
      <c r="AE58" s="138"/>
      <c r="AF58" s="44"/>
      <c r="AG58" s="44"/>
      <c r="AH58" s="44"/>
      <c r="AI58" s="44"/>
      <c r="AJ58" s="138"/>
      <c r="AK58" s="6"/>
    </row>
    <row r="59" spans="2:37" ht="24.75" hidden="1" customHeight="1" x14ac:dyDescent="0.35">
      <c r="B59" s="29"/>
      <c r="C59" s="29"/>
      <c r="D59" s="29"/>
      <c r="E59" s="29"/>
      <c r="F59" s="132"/>
      <c r="G59" s="119"/>
      <c r="H59" s="26"/>
      <c r="I59" s="26"/>
      <c r="J59" s="23"/>
      <c r="K59" s="122"/>
      <c r="L59" s="241"/>
      <c r="M59" s="242"/>
      <c r="N59" s="242"/>
      <c r="O59" s="67"/>
      <c r="P59" s="163"/>
      <c r="Q59" s="121"/>
      <c r="R59" s="23"/>
      <c r="S59" s="23"/>
      <c r="T59" s="23"/>
      <c r="U59" s="122"/>
      <c r="V59" s="123"/>
      <c r="W59" s="31"/>
      <c r="X59" s="23"/>
      <c r="Y59" s="23"/>
      <c r="Z59" s="122"/>
      <c r="AA59" s="124"/>
      <c r="AB59" s="48"/>
      <c r="AC59" s="48"/>
      <c r="AD59" s="64"/>
      <c r="AE59" s="135"/>
      <c r="AF59" s="124"/>
      <c r="AG59" s="48"/>
      <c r="AH59" s="48"/>
      <c r="AI59" s="64"/>
      <c r="AJ59" s="126"/>
      <c r="AK59" s="6"/>
    </row>
    <row r="60" spans="2:37" ht="147" customHeight="1" x14ac:dyDescent="0.35">
      <c r="B60" s="29" t="str">
        <f>'1 lentelė'!$B60</f>
        <v>1.2.2.1.3</v>
      </c>
      <c r="C60" s="29" t="str">
        <f>'1 lentelė'!$C60</f>
        <v>R095516-190000-1210</v>
      </c>
      <c r="D60" s="29" t="str">
        <f>'1 lentelė'!$D60</f>
        <v>Dviračių ir pėsčiųjų takų tinklo palei Ąžuolų g. iki mokyklų komplekso plėtra didinant atskirų Molėtų miesto teritorijų tarpusavio integraciją</v>
      </c>
      <c r="E60" s="29" t="s">
        <v>65</v>
      </c>
      <c r="F60" s="132" t="s">
        <v>924</v>
      </c>
      <c r="G60" s="119" t="str">
        <f>'2 lentelė'!$E60</f>
        <v>P.S.321</v>
      </c>
      <c r="H60" s="26" t="str">
        <f>'2 lentelė'!$F60</f>
        <v>Įrengtų naujų dviračių ir / ar pėsčiųjų takų ir / ar trasų ilgis, km</v>
      </c>
      <c r="I60" s="26">
        <f>'2 lentelė'!$G60</f>
        <v>0.18</v>
      </c>
      <c r="J60" s="26">
        <v>0.18</v>
      </c>
      <c r="K60" s="120">
        <v>0.18</v>
      </c>
      <c r="L60" s="119" t="str">
        <f>'2 lentelė'!$H60</f>
        <v>P.S.322</v>
      </c>
      <c r="M60" s="26" t="str">
        <f>'2 lentelė'!$I60</f>
        <v>Rekonstruotų dviračių ir / ar pėsčiųjų takų ir / ar trasų ilgis, km</v>
      </c>
      <c r="N60" s="26">
        <f>'2 lentelė'!$J60</f>
        <v>0.81</v>
      </c>
      <c r="O60" s="49">
        <v>0.81</v>
      </c>
      <c r="P60" s="142">
        <v>0.81</v>
      </c>
      <c r="Q60" s="121"/>
      <c r="R60" s="23"/>
      <c r="S60" s="23"/>
      <c r="T60" s="23"/>
      <c r="U60" s="122"/>
      <c r="V60" s="123"/>
      <c r="W60" s="31"/>
      <c r="X60" s="23"/>
      <c r="Y60" s="23"/>
      <c r="Z60" s="122"/>
      <c r="AA60" s="124"/>
      <c r="AB60" s="48"/>
      <c r="AC60" s="48"/>
      <c r="AD60" s="64"/>
      <c r="AE60" s="135"/>
      <c r="AF60" s="124"/>
      <c r="AG60" s="48"/>
      <c r="AH60" s="48"/>
      <c r="AI60" s="64"/>
      <c r="AJ60" s="126"/>
      <c r="AK60" s="6"/>
    </row>
    <row r="61" spans="2:37" ht="111" customHeight="1" x14ac:dyDescent="0.35">
      <c r="B61" s="29" t="str">
        <f>'1 lentelė'!$B61</f>
        <v>1.2.2.1.4</v>
      </c>
      <c r="C61" s="29" t="str">
        <f>'1 lentelė'!$C61</f>
        <v>R095516-190000-1211</v>
      </c>
      <c r="D61" s="29" t="str">
        <f>'1 lentelė'!$D61</f>
        <v>Dviračių ir pėsčiųjų takų infrastruktūros Utenos mieste plėtra, siekiant pagerinti Pramonės rajono pasiekiamumą.</v>
      </c>
      <c r="E61" s="29" t="s">
        <v>65</v>
      </c>
      <c r="F61" s="132" t="s">
        <v>925</v>
      </c>
      <c r="G61" s="119" t="str">
        <f>'2 lentelė'!$E61</f>
        <v>P.S.322</v>
      </c>
      <c r="H61" s="26" t="str">
        <f>'2 lentelė'!$F61</f>
        <v> Rekonstruotų dviračių ir/ar pėsčiųjų takų ir/ar trasų ilgis, km</v>
      </c>
      <c r="I61" s="26">
        <f>'2 lentelė'!$G61</f>
        <v>0.85</v>
      </c>
      <c r="J61" s="49">
        <v>0.85</v>
      </c>
      <c r="K61" s="142">
        <v>0.85</v>
      </c>
      <c r="L61" s="119"/>
      <c r="M61" s="26"/>
      <c r="N61" s="26"/>
      <c r="O61" s="23"/>
      <c r="P61" s="122"/>
      <c r="Q61" s="121"/>
      <c r="R61" s="23"/>
      <c r="S61" s="23"/>
      <c r="T61" s="23"/>
      <c r="U61" s="122"/>
      <c r="V61" s="123"/>
      <c r="W61" s="31"/>
      <c r="X61" s="23"/>
      <c r="Y61" s="23"/>
      <c r="Z61" s="122"/>
      <c r="AA61" s="124"/>
      <c r="AB61" s="48"/>
      <c r="AC61" s="48"/>
      <c r="AD61" s="64"/>
      <c r="AE61" s="135"/>
      <c r="AF61" s="124"/>
      <c r="AG61" s="48"/>
      <c r="AH61" s="48"/>
      <c r="AI61" s="64"/>
      <c r="AJ61" s="126"/>
      <c r="AK61" s="6"/>
    </row>
    <row r="62" spans="2:37" ht="90.75" customHeight="1" x14ac:dyDescent="0.35">
      <c r="B62" s="29" t="str">
        <f>'1 lentelė'!$B62</f>
        <v xml:space="preserve">1.2.2.1.5 </v>
      </c>
      <c r="C62" s="29" t="str">
        <f>'1 lentelė'!$C62</f>
        <v>R095516-190000-1212</v>
      </c>
      <c r="D62" s="29" t="str">
        <f>'1 lentelė'!$D62</f>
        <v xml:space="preserve">Pėsčiųjų ir dviračių takų plėtra Griežto ežero pakrantėje nuo Vytauto gatvės iki Griežto gatvės </v>
      </c>
      <c r="E62" s="29" t="s">
        <v>30</v>
      </c>
      <c r="F62" s="132" t="s">
        <v>926</v>
      </c>
      <c r="G62" s="119" t="str">
        <f>'2 lentelė'!$E62</f>
        <v>P.S.321</v>
      </c>
      <c r="H62" s="26" t="str">
        <f>'2 lentelė'!$F62</f>
        <v>Įrengtų naujų dviračių / ir / ar pėsčiųjų takų ir / ar trasų ilgis, km</v>
      </c>
      <c r="I62" s="26">
        <f>'2 lentelė'!$G62</f>
        <v>0.55000000000000004</v>
      </c>
      <c r="J62" s="26">
        <v>0.55000000000000004</v>
      </c>
      <c r="K62" s="120">
        <v>0.57999999999999996</v>
      </c>
      <c r="L62" s="119"/>
      <c r="M62" s="26"/>
      <c r="N62" s="26"/>
      <c r="O62" s="23"/>
      <c r="P62" s="122"/>
      <c r="Q62" s="121"/>
      <c r="R62" s="23"/>
      <c r="S62" s="23"/>
      <c r="T62" s="23"/>
      <c r="U62" s="122"/>
      <c r="V62" s="123"/>
      <c r="W62" s="31"/>
      <c r="X62" s="23"/>
      <c r="Y62" s="23"/>
      <c r="Z62" s="122"/>
      <c r="AA62" s="124"/>
      <c r="AB62" s="48"/>
      <c r="AC62" s="48"/>
      <c r="AD62" s="64"/>
      <c r="AE62" s="135"/>
      <c r="AF62" s="124"/>
      <c r="AG62" s="48"/>
      <c r="AH62" s="48"/>
      <c r="AI62" s="64"/>
      <c r="AJ62" s="126"/>
      <c r="AK62" s="6"/>
    </row>
    <row r="63" spans="2:37" ht="62.25" customHeight="1" x14ac:dyDescent="0.35">
      <c r="B63" s="29" t="str">
        <f>'1 lentelė'!$B63</f>
        <v>1.2.2.1.6</v>
      </c>
      <c r="C63" s="29" t="str">
        <f>'1 lentelė'!$C63</f>
        <v>R095516-190000-1213</v>
      </c>
      <c r="D63" s="29" t="str">
        <f>'1 lentelė'!$D63</f>
        <v xml:space="preserve">Pėsčiųjų takų tinklo plėtra Dusetose, Zarasų rajone </v>
      </c>
      <c r="E63" s="29" t="s">
        <v>66</v>
      </c>
      <c r="F63" s="132" t="s">
        <v>1449</v>
      </c>
      <c r="G63" s="119" t="str">
        <f>'2 lentelė'!$E63</f>
        <v>P.S.322</v>
      </c>
      <c r="H63" s="26" t="str">
        <f>'2 lentelė'!$F63</f>
        <v>Rekonstruotų dviračių ir/ar pėsčiųjų takų ir/ar trasų ilgis, km</v>
      </c>
      <c r="I63" s="26">
        <f>'2 lentelė'!$G63</f>
        <v>0.2</v>
      </c>
      <c r="J63" s="26">
        <v>0.44</v>
      </c>
      <c r="K63" s="120">
        <v>0</v>
      </c>
      <c r="L63" s="119"/>
      <c r="M63" s="26"/>
      <c r="N63" s="26"/>
      <c r="O63" s="23"/>
      <c r="P63" s="122"/>
      <c r="Q63" s="258"/>
      <c r="R63" s="23"/>
      <c r="S63" s="23"/>
      <c r="T63" s="23"/>
      <c r="U63" s="122"/>
      <c r="V63" s="269"/>
      <c r="W63" s="31"/>
      <c r="X63" s="23"/>
      <c r="Y63" s="23"/>
      <c r="Z63" s="122"/>
      <c r="AA63" s="259"/>
      <c r="AB63" s="48"/>
      <c r="AC63" s="48"/>
      <c r="AD63" s="64"/>
      <c r="AE63" s="135"/>
      <c r="AF63" s="259"/>
      <c r="AG63" s="48"/>
      <c r="AH63" s="48"/>
      <c r="AI63" s="64"/>
      <c r="AJ63" s="126"/>
      <c r="AK63" s="6"/>
    </row>
    <row r="64" spans="2:37" ht="120.75" customHeight="1" x14ac:dyDescent="0.35">
      <c r="B64" s="29" t="str">
        <f>'1 lentelė'!$B64</f>
        <v>1.2.2.1.7</v>
      </c>
      <c r="C64" s="29" t="str">
        <f>'1 lentelė'!$C64</f>
        <v>R095516-190000-1214</v>
      </c>
      <c r="D64" s="29" t="str">
        <f>'1 lentelė'!$D64</f>
        <v>Susisiekimo sąlygų gerinimas Molėtų mieste įrengiant pėsčiųjų takus tarp Ąžuolų ir Melioratorių gatvių</v>
      </c>
      <c r="E64" s="29" t="s">
        <v>66</v>
      </c>
      <c r="F64" s="132" t="s">
        <v>1450</v>
      </c>
      <c r="G64" s="119" t="str">
        <f>'2 lentelė'!$E64</f>
        <v>P.S.321</v>
      </c>
      <c r="H64" s="26" t="str">
        <f>'2 lentelė'!$F64</f>
        <v>Įrengtų naujų dviračių / ir / ar pėsčiųjų takų ir / ar trasų ilgis, km</v>
      </c>
      <c r="I64" s="26">
        <f>'2 lentelė'!$G64</f>
        <v>0.54</v>
      </c>
      <c r="J64" s="26">
        <v>0.61</v>
      </c>
      <c r="K64" s="120">
        <v>0</v>
      </c>
      <c r="L64" s="119"/>
      <c r="M64" s="26"/>
      <c r="N64" s="26"/>
      <c r="O64" s="23"/>
      <c r="P64" s="122"/>
      <c r="Q64" s="258"/>
      <c r="R64" s="23"/>
      <c r="S64" s="23"/>
      <c r="T64" s="23"/>
      <c r="U64" s="122"/>
      <c r="V64" s="269"/>
      <c r="W64" s="31"/>
      <c r="X64" s="23"/>
      <c r="Y64" s="23"/>
      <c r="Z64" s="122"/>
      <c r="AA64" s="259"/>
      <c r="AB64" s="48"/>
      <c r="AC64" s="48"/>
      <c r="AD64" s="64"/>
      <c r="AE64" s="135"/>
      <c r="AF64" s="259"/>
      <c r="AG64" s="48"/>
      <c r="AH64" s="48"/>
      <c r="AI64" s="64"/>
      <c r="AJ64" s="126"/>
      <c r="AK64" s="6"/>
    </row>
    <row r="65" spans="2:37" ht="129.75" customHeight="1" x14ac:dyDescent="0.35">
      <c r="B65" s="29" t="str">
        <f>'1 lentelė'!$B65</f>
        <v>1.2.2.1.8</v>
      </c>
      <c r="C65" s="29" t="str">
        <f>'1 lentelė'!$C65</f>
        <v>R095516-190000-1218</v>
      </c>
      <c r="D65" s="29" t="str">
        <f>'1 lentelė'!$D65</f>
        <v>Dviračių ir pėsčiųjų tako įrengimas Ignalinos mieste sodininkų bendriją sujungiant su esamu dviračių ir pėsčiųjų taku</v>
      </c>
      <c r="E65" s="29" t="s">
        <v>66</v>
      </c>
      <c r="F65" s="31" t="s">
        <v>66</v>
      </c>
      <c r="G65" s="119" t="str">
        <f>'2 lentelė'!E65</f>
        <v>P.S.321</v>
      </c>
      <c r="H65" s="119" t="str">
        <f>'2 lentelė'!F65</f>
        <v>Įrengtų naujų dviračių / ir / ar pėsčiųjų takų ir / ar trasų ilgis, km</v>
      </c>
      <c r="I65" s="119">
        <f>'2 lentelė'!G65</f>
        <v>0.65</v>
      </c>
      <c r="J65" s="26">
        <v>0</v>
      </c>
      <c r="K65" s="120">
        <v>0</v>
      </c>
      <c r="L65" s="161"/>
      <c r="M65" s="26"/>
      <c r="N65" s="26"/>
      <c r="O65" s="23"/>
      <c r="P65" s="122"/>
      <c r="Q65" s="258"/>
      <c r="R65" s="23"/>
      <c r="S65" s="23"/>
      <c r="T65" s="23"/>
      <c r="U65" s="122"/>
      <c r="V65" s="269"/>
      <c r="W65" s="31"/>
      <c r="X65" s="23"/>
      <c r="Y65" s="23"/>
      <c r="Z65" s="122"/>
      <c r="AA65" s="259"/>
      <c r="AB65" s="48"/>
      <c r="AC65" s="48"/>
      <c r="AD65" s="64"/>
      <c r="AE65" s="135"/>
      <c r="AF65" s="259"/>
      <c r="AG65" s="48"/>
      <c r="AH65" s="48"/>
      <c r="AI65" s="64"/>
      <c r="AJ65" s="126"/>
      <c r="AK65" s="6"/>
    </row>
    <row r="66" spans="2:37" ht="54" x14ac:dyDescent="0.35">
      <c r="B66" s="44" t="str">
        <f>'1 lentelė'!$B66</f>
        <v>1.2.2.2</v>
      </c>
      <c r="C66" s="44"/>
      <c r="D66" s="76" t="str">
        <f>'1 lentelė'!$D66</f>
        <v>Priemonė: Darnaus judumo priemonių diegimas</v>
      </c>
      <c r="E66" s="44"/>
      <c r="F66" s="138"/>
      <c r="G66" s="44"/>
      <c r="H66" s="44"/>
      <c r="I66" s="44"/>
      <c r="J66" s="44"/>
      <c r="K66" s="138"/>
      <c r="L66" s="44"/>
      <c r="M66" s="44"/>
      <c r="N66" s="44"/>
      <c r="O66" s="44"/>
      <c r="P66" s="138"/>
      <c r="Q66" s="44"/>
      <c r="R66" s="44"/>
      <c r="S66" s="44"/>
      <c r="T66" s="44"/>
      <c r="U66" s="138"/>
      <c r="V66" s="44"/>
      <c r="W66" s="44"/>
      <c r="X66" s="44"/>
      <c r="Y66" s="44"/>
      <c r="Z66" s="138"/>
      <c r="AA66" s="44"/>
      <c r="AB66" s="44"/>
      <c r="AC66" s="44"/>
      <c r="AD66" s="44"/>
      <c r="AE66" s="138"/>
      <c r="AF66" s="44"/>
      <c r="AG66" s="44"/>
      <c r="AH66" s="44"/>
      <c r="AI66" s="44"/>
      <c r="AJ66" s="138"/>
      <c r="AK66" s="6"/>
    </row>
    <row r="67" spans="2:37" hidden="1" x14ac:dyDescent="0.35">
      <c r="B67" s="29"/>
      <c r="C67" s="29"/>
      <c r="D67" s="29"/>
      <c r="E67" s="29"/>
      <c r="F67" s="145"/>
      <c r="G67" s="119"/>
      <c r="H67" s="26"/>
      <c r="I67" s="26"/>
      <c r="J67" s="50"/>
      <c r="K67" s="146"/>
      <c r="L67" s="119"/>
      <c r="M67" s="26"/>
      <c r="N67" s="26"/>
      <c r="O67" s="23"/>
      <c r="P67" s="122"/>
      <c r="Q67" s="121"/>
      <c r="R67" s="23"/>
      <c r="S67" s="23"/>
      <c r="T67" s="50"/>
      <c r="U67" s="146"/>
      <c r="V67" s="123"/>
      <c r="W67" s="31"/>
      <c r="X67" s="23"/>
      <c r="Y67" s="23"/>
      <c r="Z67" s="122"/>
      <c r="AA67" s="124"/>
      <c r="AB67" s="48"/>
      <c r="AC67" s="48"/>
      <c r="AD67" s="64"/>
      <c r="AE67" s="135"/>
      <c r="AF67" s="124"/>
      <c r="AG67" s="48"/>
      <c r="AH67" s="48"/>
      <c r="AI67" s="64"/>
      <c r="AJ67" s="126"/>
      <c r="AK67" s="6"/>
    </row>
    <row r="68" spans="2:37" ht="54.75" customHeight="1" x14ac:dyDescent="0.35">
      <c r="B68" s="29" t="str">
        <f>'1 lentelė'!$B68</f>
        <v>1.2.2.2.2</v>
      </c>
      <c r="C68" s="29" t="str">
        <f>'1 lentelė'!$C68</f>
        <v>R095513-500000-1214</v>
      </c>
      <c r="D68" s="29" t="str">
        <f>'1 lentelė'!$D68</f>
        <v xml:space="preserve">Visagino miesto darnaus judumo plano parengimas </v>
      </c>
      <c r="E68" s="29" t="s">
        <v>65</v>
      </c>
      <c r="F68" s="147" t="s">
        <v>927</v>
      </c>
      <c r="G68" s="119" t="str">
        <f>'2 lentelė'!$E68</f>
        <v>P.N.507</v>
      </c>
      <c r="H68" s="26" t="str">
        <f>'2 lentelė'!$F68</f>
        <v>Parengti darnaus judumo mieste planai, vnt</v>
      </c>
      <c r="I68" s="26">
        <f>'2 lentelė'!$G68</f>
        <v>1</v>
      </c>
      <c r="J68" s="51">
        <v>1</v>
      </c>
      <c r="K68" s="51">
        <v>1</v>
      </c>
      <c r="L68" s="119"/>
      <c r="M68" s="26"/>
      <c r="N68" s="26"/>
      <c r="O68" s="26"/>
      <c r="P68" s="120"/>
      <c r="Q68" s="121"/>
      <c r="R68" s="23"/>
      <c r="S68" s="23"/>
      <c r="T68" s="52"/>
      <c r="U68" s="148"/>
      <c r="V68" s="123"/>
      <c r="W68" s="31"/>
      <c r="X68" s="23"/>
      <c r="Y68" s="26"/>
      <c r="Z68" s="120"/>
      <c r="AA68" s="124"/>
      <c r="AB68" s="48"/>
      <c r="AC68" s="48"/>
      <c r="AD68" s="64"/>
      <c r="AE68" s="135"/>
      <c r="AF68" s="124"/>
      <c r="AG68" s="48"/>
      <c r="AH68" s="48"/>
      <c r="AI68" s="64"/>
      <c r="AJ68" s="126"/>
      <c r="AK68" s="6"/>
    </row>
    <row r="69" spans="2:37" ht="57" customHeight="1" x14ac:dyDescent="0.35">
      <c r="B69" s="29" t="str">
        <f>'1 lentelė'!$B69</f>
        <v>1.2.2.2.3</v>
      </c>
      <c r="C69" s="29" t="str">
        <f>'1 lentelė'!$C69</f>
        <v>R095514-190000-1215</v>
      </c>
      <c r="D69" s="29" t="str">
        <f>'1 lentelė'!$D69</f>
        <v>Darnaus judumo infrastruktūros įrengimas Visagino mieste</v>
      </c>
      <c r="E69" s="29" t="s">
        <v>65</v>
      </c>
      <c r="F69" s="118" t="s">
        <v>1386</v>
      </c>
      <c r="G69" s="119" t="str">
        <f>'2 lentelė'!$E69</f>
        <v>P.S.323</v>
      </c>
      <c r="H69" s="26" t="str">
        <f>'2 lentelė'!$F69</f>
        <v>Įgyvendintos darnaus judumo priemonės, vnt</v>
      </c>
      <c r="I69" s="26">
        <f>'2 lentelė'!$G69</f>
        <v>9</v>
      </c>
      <c r="J69" s="26">
        <v>9</v>
      </c>
      <c r="K69" s="120">
        <v>1</v>
      </c>
      <c r="L69" s="119"/>
      <c r="M69" s="26"/>
      <c r="N69" s="26"/>
      <c r="O69" s="26"/>
      <c r="P69" s="120"/>
      <c r="Q69" s="121"/>
      <c r="R69" s="23"/>
      <c r="S69" s="23"/>
      <c r="T69" s="52"/>
      <c r="U69" s="148"/>
      <c r="V69" s="123"/>
      <c r="W69" s="31"/>
      <c r="X69" s="23"/>
      <c r="Y69" s="26"/>
      <c r="Z69" s="120"/>
      <c r="AA69" s="124"/>
      <c r="AB69" s="48"/>
      <c r="AC69" s="48"/>
      <c r="AD69" s="64"/>
      <c r="AE69" s="135"/>
      <c r="AF69" s="124"/>
      <c r="AG69" s="48"/>
      <c r="AH69" s="48"/>
      <c r="AI69" s="64"/>
      <c r="AJ69" s="149"/>
      <c r="AK69" s="6"/>
    </row>
    <row r="70" spans="2:37" ht="52.5" customHeight="1" x14ac:dyDescent="0.35">
      <c r="B70" s="29" t="str">
        <f>'1 lentelė'!$B70</f>
        <v>1.2.2.2.4</v>
      </c>
      <c r="C70" s="29" t="str">
        <f>'1 lentelė'!$C70</f>
        <v>R095513-500000-1216</v>
      </c>
      <c r="D70" s="29" t="str">
        <f>'1 lentelė'!$D70</f>
        <v>Darnaus judumo Utenos mieste plano rengimas</v>
      </c>
      <c r="E70" s="29" t="s">
        <v>66</v>
      </c>
      <c r="F70" s="118" t="s">
        <v>928</v>
      </c>
      <c r="G70" s="119" t="str">
        <f>'2 lentelė'!$E70</f>
        <v>P.N.507</v>
      </c>
      <c r="H70" s="26" t="str">
        <f>'2 lentelė'!$F70</f>
        <v>Parengti darnaus judumo mieste planai, vnt</v>
      </c>
      <c r="I70" s="26">
        <f>'2 lentelė'!$G70</f>
        <v>1</v>
      </c>
      <c r="J70" s="26">
        <v>1</v>
      </c>
      <c r="K70" s="120">
        <v>1</v>
      </c>
      <c r="L70" s="119"/>
      <c r="M70" s="26"/>
      <c r="N70" s="26"/>
      <c r="O70" s="26"/>
      <c r="P70" s="120"/>
      <c r="Q70" s="121"/>
      <c r="R70" s="23"/>
      <c r="S70" s="23"/>
      <c r="T70" s="52"/>
      <c r="U70" s="148"/>
      <c r="V70" s="123"/>
      <c r="W70" s="31"/>
      <c r="X70" s="23"/>
      <c r="Y70" s="26"/>
      <c r="Z70" s="120"/>
      <c r="AA70" s="124"/>
      <c r="AB70" s="48"/>
      <c r="AC70" s="48"/>
      <c r="AD70" s="64"/>
      <c r="AE70" s="135"/>
      <c r="AF70" s="124"/>
      <c r="AG70" s="48"/>
      <c r="AH70" s="48"/>
      <c r="AI70" s="64"/>
      <c r="AJ70" s="126"/>
      <c r="AK70" s="6"/>
    </row>
    <row r="71" spans="2:37" ht="52" x14ac:dyDescent="0.35">
      <c r="B71" s="29" t="str">
        <f>'1 lentelė'!$B71</f>
        <v>1.2.2.2.5</v>
      </c>
      <c r="C71" s="29" t="str">
        <f>'1 lentelė'!$C71</f>
        <v>R095514-190000-1217</v>
      </c>
      <c r="D71" s="29" t="str">
        <f>'1 lentelė'!$D71</f>
        <v>Utenos miesto darnaus judumo plano priemonių diegimas</v>
      </c>
      <c r="E71" s="29" t="s">
        <v>66</v>
      </c>
      <c r="F71" s="118" t="s">
        <v>66</v>
      </c>
      <c r="G71" s="119" t="str">
        <f>'2 lentelė'!$E71</f>
        <v>P.S.323</v>
      </c>
      <c r="H71" s="26" t="str">
        <f>'2 lentelė'!$F71</f>
        <v>Įgyvendintos darnaus judumo priemonės, vnt</v>
      </c>
      <c r="I71" s="26">
        <f>'2 lentelė'!$G71</f>
        <v>1</v>
      </c>
      <c r="J71" s="26">
        <v>0</v>
      </c>
      <c r="K71" s="120">
        <v>0</v>
      </c>
      <c r="L71" s="119"/>
      <c r="M71" s="26"/>
      <c r="N71" s="26"/>
      <c r="O71" s="26"/>
      <c r="P71" s="120"/>
      <c r="Q71" s="121"/>
      <c r="R71" s="23"/>
      <c r="S71" s="23"/>
      <c r="T71" s="52"/>
      <c r="U71" s="148"/>
      <c r="V71" s="123"/>
      <c r="W71" s="31"/>
      <c r="X71" s="23"/>
      <c r="Y71" s="26"/>
      <c r="Z71" s="120"/>
      <c r="AA71" s="124"/>
      <c r="AB71" s="48"/>
      <c r="AC71" s="48"/>
      <c r="AD71" s="66"/>
      <c r="AE71" s="150"/>
      <c r="AF71" s="124"/>
      <c r="AG71" s="48"/>
      <c r="AH71" s="48"/>
      <c r="AI71" s="66"/>
      <c r="AJ71" s="129"/>
      <c r="AK71" s="27"/>
    </row>
    <row r="72" spans="2:37" ht="111" customHeight="1" x14ac:dyDescent="0.35">
      <c r="B72" s="53" t="str">
        <f>'1 lentelė'!$B72</f>
        <v>1.2.2.3</v>
      </c>
      <c r="C72" s="53"/>
      <c r="D72" s="77" t="str">
        <f>'1 lentelė'!$D72</f>
        <v>Priemonė: Vietinio susisiekimo viešojo transporto priemonių parko atnaujinimas</v>
      </c>
      <c r="E72" s="44"/>
      <c r="F72" s="138"/>
      <c r="G72" s="53"/>
      <c r="H72" s="53"/>
      <c r="I72" s="53"/>
      <c r="J72" s="44"/>
      <c r="K72" s="138"/>
      <c r="L72" s="53"/>
      <c r="M72" s="53"/>
      <c r="N72" s="53"/>
      <c r="O72" s="44"/>
      <c r="P72" s="138"/>
      <c r="Q72" s="53"/>
      <c r="R72" s="53"/>
      <c r="S72" s="53"/>
      <c r="T72" s="53"/>
      <c r="U72" s="151"/>
      <c r="V72" s="53"/>
      <c r="W72" s="53"/>
      <c r="X72" s="53"/>
      <c r="Y72" s="44"/>
      <c r="Z72" s="138"/>
      <c r="AA72" s="53"/>
      <c r="AB72" s="53"/>
      <c r="AC72" s="53"/>
      <c r="AD72" s="53"/>
      <c r="AE72" s="151"/>
      <c r="AF72" s="53"/>
      <c r="AG72" s="53"/>
      <c r="AH72" s="53"/>
      <c r="AI72" s="44"/>
      <c r="AJ72" s="138"/>
      <c r="AK72" s="6"/>
    </row>
    <row r="73" spans="2:37" hidden="1" x14ac:dyDescent="0.35">
      <c r="B73" s="29"/>
      <c r="C73" s="29"/>
      <c r="D73" s="29"/>
      <c r="E73" s="29"/>
      <c r="F73" s="152"/>
      <c r="G73" s="119"/>
      <c r="H73" s="26"/>
      <c r="I73" s="26"/>
      <c r="J73" s="54"/>
      <c r="K73" s="153"/>
      <c r="L73" s="119"/>
      <c r="M73" s="26"/>
      <c r="N73" s="26"/>
      <c r="O73" s="23"/>
      <c r="P73" s="122"/>
      <c r="Q73" s="121"/>
      <c r="R73" s="23"/>
      <c r="S73" s="23"/>
      <c r="T73" s="50"/>
      <c r="U73" s="146"/>
      <c r="V73" s="123"/>
      <c r="W73" s="31"/>
      <c r="X73" s="23"/>
      <c r="Y73" s="23"/>
      <c r="Z73" s="122"/>
      <c r="AA73" s="124"/>
      <c r="AB73" s="48"/>
      <c r="AC73" s="48"/>
      <c r="AD73" s="64"/>
      <c r="AE73" s="135"/>
      <c r="AF73" s="124"/>
      <c r="AG73" s="48"/>
      <c r="AH73" s="48"/>
      <c r="AI73" s="64"/>
      <c r="AJ73" s="126"/>
      <c r="AK73" s="6"/>
    </row>
    <row r="74" spans="2:37" ht="93" customHeight="1" x14ac:dyDescent="0.35">
      <c r="B74" s="29" t="str">
        <f>'1 lentelė'!B73</f>
        <v>1.2.2.3.3</v>
      </c>
      <c r="C74" s="29" t="str">
        <f>'1 lentelė'!C73</f>
        <v>R095518-100000-1219</v>
      </c>
      <c r="D74" s="29" t="str">
        <f>'1 lentelė'!D73</f>
        <v>Utenos rajono vietinio susisiekimo viešojo transporto priemonių parko atnaujinimas</v>
      </c>
      <c r="E74" s="29" t="s">
        <v>66</v>
      </c>
      <c r="F74" s="118" t="s">
        <v>1451</v>
      </c>
      <c r="G74" s="119" t="str">
        <f>'2 lentelė'!$E73</f>
        <v>P.S.325</v>
      </c>
      <c r="H74" s="26" t="str">
        <f>'2 lentelė'!$F73</f>
        <v>Įsigytos naujos ekologiškos viešojo transporto priemonės (skaičius)</v>
      </c>
      <c r="I74" s="26">
        <f>'2 lentelė'!$G73</f>
        <v>4</v>
      </c>
      <c r="J74" s="52">
        <v>0</v>
      </c>
      <c r="K74" s="148">
        <v>0</v>
      </c>
      <c r="L74" s="119"/>
      <c r="M74" s="26"/>
      <c r="N74" s="26"/>
      <c r="O74" s="26"/>
      <c r="P74" s="120"/>
      <c r="Q74" s="121"/>
      <c r="R74" s="23"/>
      <c r="S74" s="23"/>
      <c r="T74" s="52"/>
      <c r="U74" s="148"/>
      <c r="V74" s="123"/>
      <c r="W74" s="31"/>
      <c r="X74" s="23"/>
      <c r="Y74" s="26"/>
      <c r="Z74" s="120"/>
      <c r="AA74" s="124"/>
      <c r="AB74" s="48"/>
      <c r="AC74" s="48"/>
      <c r="AD74" s="66"/>
      <c r="AE74" s="150"/>
      <c r="AF74" s="124"/>
      <c r="AG74" s="48"/>
      <c r="AH74" s="48"/>
      <c r="AI74" s="66"/>
      <c r="AJ74" s="129"/>
      <c r="AK74" s="27"/>
    </row>
    <row r="75" spans="2:37" ht="41.25" customHeight="1" x14ac:dyDescent="0.35">
      <c r="B75" s="56" t="str">
        <f>'1 lentelė'!$B74</f>
        <v>2.</v>
      </c>
      <c r="C75" s="56"/>
      <c r="D75" s="78" t="str">
        <f>'1 lentelė'!$D74</f>
        <v>Prioritetas: Integrali ekonomika</v>
      </c>
      <c r="E75" s="56"/>
      <c r="F75" s="155"/>
      <c r="G75" s="56"/>
      <c r="H75" s="56"/>
      <c r="I75" s="56"/>
      <c r="J75" s="56"/>
      <c r="K75" s="155"/>
      <c r="L75" s="56"/>
      <c r="M75" s="56"/>
      <c r="N75" s="56"/>
      <c r="O75" s="56"/>
      <c r="P75" s="155"/>
      <c r="Q75" s="56"/>
      <c r="R75" s="56"/>
      <c r="S75" s="56"/>
      <c r="T75" s="56"/>
      <c r="U75" s="155"/>
      <c r="V75" s="56"/>
      <c r="W75" s="56"/>
      <c r="X75" s="56"/>
      <c r="Y75" s="56"/>
      <c r="Z75" s="155"/>
      <c r="AA75" s="243"/>
      <c r="AB75" s="56"/>
      <c r="AC75" s="56"/>
      <c r="AD75" s="56"/>
      <c r="AE75" s="155"/>
      <c r="AF75" s="246"/>
      <c r="AG75" s="56"/>
      <c r="AH75" s="56"/>
      <c r="AI75" s="56"/>
      <c r="AJ75" s="155"/>
    </row>
    <row r="76" spans="2:37" ht="81" customHeight="1" x14ac:dyDescent="0.35">
      <c r="B76" s="58" t="str">
        <f>'1 lentelė'!$B75</f>
        <v xml:space="preserve">2.1 </v>
      </c>
      <c r="C76" s="58"/>
      <c r="D76" s="58" t="str">
        <f>'1 lentelė'!$D75</f>
        <v>Tikslas: Turizmo infrastruktūros, kultūros ir gamtos paveldo plėtra</v>
      </c>
      <c r="E76" s="58"/>
      <c r="F76" s="157"/>
      <c r="G76" s="58"/>
      <c r="H76" s="58"/>
      <c r="I76" s="58"/>
      <c r="J76" s="58"/>
      <c r="K76" s="157"/>
      <c r="L76" s="58"/>
      <c r="M76" s="58"/>
      <c r="N76" s="58"/>
      <c r="O76" s="58"/>
      <c r="P76" s="157"/>
      <c r="Q76" s="58"/>
      <c r="R76" s="58"/>
      <c r="S76" s="58"/>
      <c r="T76" s="58"/>
      <c r="U76" s="157"/>
      <c r="V76" s="58"/>
      <c r="W76" s="58"/>
      <c r="X76" s="58"/>
      <c r="Y76" s="58"/>
      <c r="Z76" s="157"/>
      <c r="AA76" s="244"/>
      <c r="AB76" s="58"/>
      <c r="AC76" s="58"/>
      <c r="AD76" s="58"/>
      <c r="AE76" s="157"/>
      <c r="AF76" s="247"/>
      <c r="AG76" s="58"/>
      <c r="AH76" s="58"/>
      <c r="AI76" s="58"/>
      <c r="AJ76" s="157"/>
    </row>
    <row r="77" spans="2:37" ht="68.25" customHeight="1" x14ac:dyDescent="0.35">
      <c r="B77" s="61" t="str">
        <f>'1 lentelė'!$B76</f>
        <v xml:space="preserve">2.1.1 </v>
      </c>
      <c r="C77" s="61"/>
      <c r="D77" s="61" t="str">
        <f>'1 lentelė'!$D76</f>
        <v>Uždavinys: Sutvarkyti ir aktualizuoti kultūros paveldo plėtrą</v>
      </c>
      <c r="E77" s="61"/>
      <c r="F77" s="158"/>
      <c r="G77" s="61"/>
      <c r="H77" s="61"/>
      <c r="I77" s="61"/>
      <c r="J77" s="61"/>
      <c r="K77" s="158"/>
      <c r="L77" s="61"/>
      <c r="M77" s="61"/>
      <c r="N77" s="61"/>
      <c r="O77" s="61"/>
      <c r="P77" s="158"/>
      <c r="Q77" s="61"/>
      <c r="R77" s="61"/>
      <c r="S77" s="61"/>
      <c r="T77" s="61"/>
      <c r="U77" s="158"/>
      <c r="V77" s="61"/>
      <c r="W77" s="61"/>
      <c r="X77" s="61"/>
      <c r="Y77" s="61"/>
      <c r="Z77" s="158"/>
      <c r="AA77" s="245"/>
      <c r="AB77" s="61"/>
      <c r="AC77" s="61"/>
      <c r="AD77" s="61"/>
      <c r="AE77" s="158"/>
      <c r="AF77" s="248"/>
      <c r="AG77" s="61"/>
      <c r="AH77" s="61"/>
      <c r="AI77" s="61"/>
      <c r="AJ77" s="158"/>
    </row>
    <row r="78" spans="2:37" ht="70.5" customHeight="1" x14ac:dyDescent="0.35">
      <c r="B78" s="53" t="str">
        <f>'1 lentelė'!$B77</f>
        <v>2.1.1.1</v>
      </c>
      <c r="C78" s="53"/>
      <c r="D78" s="77" t="str">
        <f>'1 lentelė'!$D77</f>
        <v>Priemonė: Aktualizuoti savivaldybių kultūros paveldo objektus</v>
      </c>
      <c r="E78" s="53"/>
      <c r="F78" s="151"/>
      <c r="G78" s="53"/>
      <c r="H78" s="53"/>
      <c r="I78" s="53"/>
      <c r="J78" s="53"/>
      <c r="K78" s="151"/>
      <c r="L78" s="53"/>
      <c r="M78" s="53"/>
      <c r="N78" s="53"/>
      <c r="O78" s="53"/>
      <c r="P78" s="151"/>
      <c r="Q78" s="53"/>
      <c r="R78" s="53"/>
      <c r="S78" s="53"/>
      <c r="T78" s="53"/>
      <c r="U78" s="151"/>
      <c r="V78" s="53"/>
      <c r="W78" s="53"/>
      <c r="X78" s="53"/>
      <c r="Y78" s="53"/>
      <c r="Z78" s="151"/>
      <c r="AA78" s="235"/>
      <c r="AB78" s="53"/>
      <c r="AC78" s="53"/>
      <c r="AD78" s="53"/>
      <c r="AE78" s="151"/>
      <c r="AF78" s="249"/>
      <c r="AG78" s="53"/>
      <c r="AH78" s="53"/>
      <c r="AI78" s="53"/>
      <c r="AJ78" s="151"/>
    </row>
    <row r="79" spans="2:37" ht="143" x14ac:dyDescent="0.35">
      <c r="B79" s="29" t="str">
        <f>'1 lentelė'!$B78</f>
        <v>2.1.1.1.1</v>
      </c>
      <c r="C79" s="29" t="str">
        <f>'1 lentelė'!$C78</f>
        <v>R093302-442942-2101</v>
      </c>
      <c r="D79" s="29" t="str">
        <f>'1 lentelė'!$D78</f>
        <v xml:space="preserve">Kompleksinis Okuličiūtės dvarelio Anykščiuose sutvarkymas ir pritaikymas kultūrinei, meninei veiklai </v>
      </c>
      <c r="E79" s="29" t="s">
        <v>65</v>
      </c>
      <c r="F79" s="154" t="s">
        <v>929</v>
      </c>
      <c r="G79" s="119" t="str">
        <f>'2 lentelė'!$E78</f>
        <v>P.S.335</v>
      </c>
      <c r="H79" s="26" t="str">
        <f>'2 lentelė'!$F78</f>
        <v>Sutvarkyti, įrengti ir pritaikyti lankymui gamtos ir kultūros paveldo objektai ir teritorijos (skaičius)</v>
      </c>
      <c r="I79" s="26">
        <f>'2 lentelė'!$G78</f>
        <v>1</v>
      </c>
      <c r="J79" s="52">
        <v>1</v>
      </c>
      <c r="K79" s="148">
        <v>1</v>
      </c>
      <c r="L79" s="119" t="str">
        <f>'2 lentelė'!$H78</f>
        <v>P.B.209</v>
      </c>
      <c r="M79" s="26" t="str">
        <f>'2 lentelė'!$I78</f>
        <v xml:space="preserve">Numatomo apsilankymų remiamuose kultūros ir gamtos paveldo objektuose bei turistų traukos vietose skaičiaus padidėjimas </v>
      </c>
      <c r="N79" s="26">
        <f>'2 lentelė'!$J78</f>
        <v>1400</v>
      </c>
      <c r="O79" s="26">
        <v>1400</v>
      </c>
      <c r="P79" s="120">
        <v>1400</v>
      </c>
      <c r="Q79" s="121"/>
      <c r="R79" s="23"/>
      <c r="S79" s="23"/>
      <c r="T79" s="52"/>
      <c r="U79" s="148"/>
      <c r="V79" s="123"/>
      <c r="W79" s="31"/>
      <c r="X79" s="23"/>
      <c r="Y79" s="26"/>
      <c r="Z79" s="120"/>
      <c r="AA79" s="124"/>
      <c r="AB79" s="48"/>
      <c r="AC79" s="48"/>
      <c r="AD79" s="64"/>
      <c r="AE79" s="135"/>
      <c r="AF79" s="124"/>
      <c r="AG79" s="48"/>
      <c r="AH79" s="48"/>
      <c r="AI79" s="48"/>
      <c r="AJ79" s="125"/>
      <c r="AK79" s="6"/>
    </row>
    <row r="80" spans="2:37" ht="143" x14ac:dyDescent="0.35">
      <c r="B80" s="29" t="str">
        <f>'1 lentelė'!$B79</f>
        <v xml:space="preserve">2.1.1.1.2 </v>
      </c>
      <c r="C80" s="29" t="str">
        <f>'1 lentelė'!$C79</f>
        <v>R093302-440000-2102</v>
      </c>
      <c r="D80" s="29" t="str">
        <f>'1 lentelė'!$D79</f>
        <v xml:space="preserve">Naujų kultūros paslaugų visuomenės kultūriniams poreikiams tenkinti sukūrimas Utenos meno mokykloje </v>
      </c>
      <c r="E80" s="29" t="s">
        <v>30</v>
      </c>
      <c r="F80" s="154" t="s">
        <v>930</v>
      </c>
      <c r="G80" s="119" t="str">
        <f>'2 lentelė'!$E79</f>
        <v>P.S.335</v>
      </c>
      <c r="H80" s="26" t="str">
        <f>'2 lentelė'!$F79</f>
        <v>Sutvarkyti, įrengti ir pritaikyti lankymui gamtos ir kultūros paveldo objektai ir teritorijos (skaičius)</v>
      </c>
      <c r="I80" s="26">
        <f>'2 lentelė'!$G79</f>
        <v>1</v>
      </c>
      <c r="J80" s="52">
        <v>1</v>
      </c>
      <c r="K80" s="148">
        <v>1</v>
      </c>
      <c r="L80" s="119" t="str">
        <f>'2 lentelė'!$H79</f>
        <v>P.B.209</v>
      </c>
      <c r="M80" s="26" t="str">
        <f>'2 lentelė'!$I79</f>
        <v xml:space="preserve">Numatomo apsilankymų remiamuose kultūros ir gamtos paveldo objektuose bei turistų traukos vietose skaičiaus padidėjimas </v>
      </c>
      <c r="N80" s="26">
        <f>'2 lentelė'!$J79</f>
        <v>2800</v>
      </c>
      <c r="O80" s="52">
        <v>2800</v>
      </c>
      <c r="P80" s="148">
        <v>2800</v>
      </c>
      <c r="Q80" s="121"/>
      <c r="R80" s="23"/>
      <c r="S80" s="23"/>
      <c r="T80" s="52"/>
      <c r="U80" s="148"/>
      <c r="V80" s="123"/>
      <c r="W80" s="31"/>
      <c r="X80" s="23"/>
      <c r="Y80" s="26"/>
      <c r="Z80" s="120"/>
      <c r="AA80" s="124"/>
      <c r="AB80" s="48"/>
      <c r="AC80" s="48"/>
      <c r="AD80" s="64"/>
      <c r="AE80" s="135"/>
      <c r="AF80" s="124"/>
      <c r="AG80" s="48"/>
      <c r="AH80" s="48"/>
      <c r="AI80" s="64"/>
      <c r="AJ80" s="135"/>
      <c r="AK80" s="6"/>
    </row>
    <row r="81" spans="2:41" ht="153.75" customHeight="1" x14ac:dyDescent="0.35">
      <c r="B81" s="29" t="str">
        <f>'1 lentelė'!$B80</f>
        <v>2.1.1.1.3</v>
      </c>
      <c r="C81" s="29" t="str">
        <f>'1 lentelė'!$C80</f>
        <v>R093302-440000-2103</v>
      </c>
      <c r="D81" s="29" t="str">
        <f>'1 lentelė'!$D80</f>
        <v>Atgailos kanauninkų vienuolyno namo kapitalinis remontas pritaikant amatų centro ir bendruomenės poreikiams</v>
      </c>
      <c r="E81" s="29" t="s">
        <v>66</v>
      </c>
      <c r="F81" s="154" t="s">
        <v>931</v>
      </c>
      <c r="G81" s="119" t="str">
        <f>'2 lentelė'!$E80</f>
        <v>P.S.335</v>
      </c>
      <c r="H81" s="26" t="str">
        <f>'2 lentelė'!$F80</f>
        <v>Sutvarkyti, įrengti ir pritaikyti lankymui gamtos ir kultūros paveldo objektai ir teritorijos</v>
      </c>
      <c r="I81" s="26">
        <f>'2 lentelė'!$G80</f>
        <v>1</v>
      </c>
      <c r="J81" s="52">
        <v>1</v>
      </c>
      <c r="K81" s="148">
        <v>0</v>
      </c>
      <c r="L81" s="119" t="str">
        <f>'2 lentelė'!$H80</f>
        <v>P.B.209</v>
      </c>
      <c r="M81" s="26" t="str">
        <f>'2 lentelė'!$I80</f>
        <v>Numatomo apsilankymų remiamuose kultūros ir gamtos paveldo objektuose bei turistų traukos vietose skaičiaus padidėjimas</v>
      </c>
      <c r="N81" s="26">
        <f>'2 lentelė'!$J80</f>
        <v>1500</v>
      </c>
      <c r="O81" s="26">
        <v>600</v>
      </c>
      <c r="P81" s="120">
        <v>0</v>
      </c>
      <c r="Q81" s="121"/>
      <c r="R81" s="23"/>
      <c r="S81" s="23"/>
      <c r="T81" s="52"/>
      <c r="U81" s="148"/>
      <c r="V81" s="123"/>
      <c r="W81" s="31"/>
      <c r="X81" s="23"/>
      <c r="Y81" s="26"/>
      <c r="Z81" s="120"/>
      <c r="AA81" s="124"/>
      <c r="AB81" s="48"/>
      <c r="AC81" s="48"/>
      <c r="AD81" s="64"/>
      <c r="AE81" s="135"/>
      <c r="AF81" s="124"/>
      <c r="AG81" s="48"/>
      <c r="AH81" s="48"/>
      <c r="AI81" s="64"/>
      <c r="AJ81" s="135"/>
      <c r="AK81" s="6"/>
    </row>
    <row r="82" spans="2:41" ht="143" x14ac:dyDescent="0.35">
      <c r="B82" s="29" t="str">
        <f>'1 lentelė'!$B81</f>
        <v>2.1.1.1.4</v>
      </c>
      <c r="C82" s="29" t="str">
        <f>'1 lentelė'!$C81</f>
        <v>R093302-442942-2104</v>
      </c>
      <c r="D82" s="29" t="str">
        <f>'1 lentelė'!$D81</f>
        <v>Valstybės saugomo kultūros paveldo objekto – Antazavės dvaro aktualizavimas</v>
      </c>
      <c r="E82" s="29" t="s">
        <v>66</v>
      </c>
      <c r="F82" s="154" t="s">
        <v>932</v>
      </c>
      <c r="G82" s="119" t="str">
        <f>'2 lentelė'!$E81</f>
        <v>P.S.335</v>
      </c>
      <c r="H82" s="26" t="str">
        <f>'2 lentelė'!$F81</f>
        <v>Sutvarkyti, įrengti ir pritaikyti lankymui gamtos ir kultūros paveldo objektai ir teritorijos (skaičius)</v>
      </c>
      <c r="I82" s="26">
        <f>'2 lentelė'!$G81</f>
        <v>1</v>
      </c>
      <c r="J82" s="52">
        <v>1</v>
      </c>
      <c r="K82" s="148">
        <v>0</v>
      </c>
      <c r="L82" s="119" t="str">
        <f>'2 lentelė'!$H81</f>
        <v>P.B.209</v>
      </c>
      <c r="M82" s="26" t="str">
        <f>'2 lentelė'!$I81</f>
        <v xml:space="preserve">Numatomo apsilankymų remiamuose kultūros ir gamtos paveldo objektuose bei turistų traukos vietose skaičiaus padidėjimas </v>
      </c>
      <c r="N82" s="26">
        <f>'2 lentelė'!$J81</f>
        <v>2600</v>
      </c>
      <c r="O82" s="26">
        <v>2600</v>
      </c>
      <c r="P82" s="120">
        <v>0</v>
      </c>
      <c r="Q82" s="121"/>
      <c r="R82" s="23"/>
      <c r="S82" s="23"/>
      <c r="T82" s="52"/>
      <c r="U82" s="148"/>
      <c r="V82" s="123"/>
      <c r="W82" s="31"/>
      <c r="X82" s="23"/>
      <c r="Y82" s="26"/>
      <c r="Z82" s="120"/>
      <c r="AA82" s="124"/>
      <c r="AB82" s="48"/>
      <c r="AC82" s="48"/>
      <c r="AD82" s="64"/>
      <c r="AE82" s="135"/>
      <c r="AF82" s="124"/>
      <c r="AG82" s="48"/>
      <c r="AH82" s="48"/>
      <c r="AI82" s="64"/>
      <c r="AJ82" s="135"/>
      <c r="AK82" s="6"/>
    </row>
    <row r="83" spans="2:41" ht="66.75" customHeight="1" x14ac:dyDescent="0.35">
      <c r="B83" s="62" t="str">
        <f>'1 lentelė'!$B82</f>
        <v>2.1.2</v>
      </c>
      <c r="C83" s="62"/>
      <c r="D83" s="61" t="str">
        <f>'1 lentelė'!$D82</f>
        <v>Uždavinys: Plėtoti turizmo išteklių ir paslaugų rinkodarą</v>
      </c>
      <c r="E83" s="62"/>
      <c r="F83" s="144"/>
      <c r="G83" s="62"/>
      <c r="H83" s="62"/>
      <c r="I83" s="62"/>
      <c r="J83" s="62"/>
      <c r="K83" s="144"/>
      <c r="L83" s="62"/>
      <c r="M83" s="62"/>
      <c r="N83" s="62"/>
      <c r="O83" s="62"/>
      <c r="P83" s="159"/>
      <c r="Q83" s="62"/>
      <c r="R83" s="62"/>
      <c r="S83" s="62"/>
      <c r="T83" s="62"/>
      <c r="U83" s="159"/>
      <c r="V83" s="62"/>
      <c r="W83" s="62"/>
      <c r="X83" s="62"/>
      <c r="Y83" s="43"/>
      <c r="Z83" s="144"/>
      <c r="AA83" s="62"/>
      <c r="AB83" s="62"/>
      <c r="AC83" s="62"/>
      <c r="AD83" s="62"/>
      <c r="AE83" s="159"/>
      <c r="AF83" s="62"/>
      <c r="AG83" s="62"/>
      <c r="AH83" s="62"/>
      <c r="AI83" s="43"/>
      <c r="AJ83" s="144"/>
      <c r="AK83" s="6"/>
    </row>
    <row r="84" spans="2:41" ht="129.75" customHeight="1" x14ac:dyDescent="0.35">
      <c r="B84" s="53" t="str">
        <f>'1 lentelė'!$B83</f>
        <v>2.1.2.1</v>
      </c>
      <c r="C84" s="53"/>
      <c r="D84" s="77" t="str">
        <f>'1 lentelė'!$D83</f>
        <v>Priemonė: Savivaldybes jungiančių turizmo trasų ir turizmo maršrutų informacinės infrastruktūros plėtra</v>
      </c>
      <c r="E84" s="53"/>
      <c r="F84" s="138"/>
      <c r="G84" s="53"/>
      <c r="H84" s="53"/>
      <c r="I84" s="53"/>
      <c r="J84" s="53"/>
      <c r="K84" s="138"/>
      <c r="L84" s="53"/>
      <c r="M84" s="53"/>
      <c r="N84" s="53"/>
      <c r="O84" s="53"/>
      <c r="P84" s="151"/>
      <c r="Q84" s="53"/>
      <c r="R84" s="53"/>
      <c r="S84" s="53"/>
      <c r="T84" s="53"/>
      <c r="U84" s="151"/>
      <c r="V84" s="53"/>
      <c r="W84" s="53"/>
      <c r="X84" s="53"/>
      <c r="Y84" s="44"/>
      <c r="Z84" s="138"/>
      <c r="AA84" s="53"/>
      <c r="AB84" s="53"/>
      <c r="AC84" s="53"/>
      <c r="AD84" s="53"/>
      <c r="AE84" s="151"/>
      <c r="AF84" s="53"/>
      <c r="AG84" s="53"/>
      <c r="AH84" s="53"/>
      <c r="AI84" s="44"/>
      <c r="AJ84" s="138"/>
      <c r="AK84" s="6"/>
    </row>
    <row r="85" spans="2:41" ht="78.75" customHeight="1" x14ac:dyDescent="0.35">
      <c r="B85" s="29" t="str">
        <f>'1 lentelė'!$B84</f>
        <v xml:space="preserve">2.1.2.1.2 </v>
      </c>
      <c r="C85" s="29" t="str">
        <f>'1 lentelė'!$C84</f>
        <v>R098821-420000-2106</v>
      </c>
      <c r="D85" s="29" t="str">
        <f>'1 lentelė'!$D84</f>
        <v>Informacinės infrastruktūros plėtra Ignalinos, Molėtų ir Utenos rajonuose</v>
      </c>
      <c r="E85" s="29" t="s">
        <v>66</v>
      </c>
      <c r="F85" s="272" t="s">
        <v>1402</v>
      </c>
      <c r="G85" s="297" t="str">
        <f>'2 lentelė'!E84</f>
        <v>P.N.817</v>
      </c>
      <c r="H85" s="26" t="str">
        <f>'2 lentelė'!F84</f>
        <v>Įrengti ženklinimo infrastruktūros objektai</v>
      </c>
      <c r="I85" s="26">
        <f>'2 lentelė'!G84</f>
        <v>127</v>
      </c>
      <c r="J85" s="26">
        <v>127</v>
      </c>
      <c r="K85" s="161">
        <v>121</v>
      </c>
      <c r="L85" s="119"/>
      <c r="M85" s="26"/>
      <c r="N85" s="26"/>
      <c r="O85" s="52"/>
      <c r="P85" s="148"/>
      <c r="Q85" s="121"/>
      <c r="R85" s="23"/>
      <c r="S85" s="23"/>
      <c r="T85" s="52"/>
      <c r="U85" s="148"/>
      <c r="V85" s="123"/>
      <c r="W85" s="31"/>
      <c r="X85" s="23"/>
      <c r="Y85" s="26"/>
      <c r="Z85" s="120"/>
      <c r="AA85" s="124"/>
      <c r="AB85" s="48"/>
      <c r="AC85" s="48"/>
      <c r="AD85" s="64"/>
      <c r="AE85" s="135"/>
      <c r="AF85" s="124"/>
      <c r="AG85" s="48"/>
      <c r="AH85" s="48"/>
      <c r="AI85" s="130"/>
      <c r="AJ85" s="160"/>
      <c r="AK85" s="6"/>
    </row>
    <row r="86" spans="2:41" ht="65.25" customHeight="1" x14ac:dyDescent="0.35">
      <c r="B86" s="29" t="str">
        <f>'1 lentelė'!$B85</f>
        <v>2.1.2.1.3</v>
      </c>
      <c r="C86" s="29" t="str">
        <f>'1 lentelė'!$C85</f>
        <v>R098821-420000-2107</v>
      </c>
      <c r="D86" s="29" t="str">
        <f>'1 lentelė'!$D85</f>
        <v>Taktiliniai maketai turistui po atviru dangumi</v>
      </c>
      <c r="E86" s="29" t="s">
        <v>66</v>
      </c>
      <c r="F86" s="118" t="s">
        <v>1403</v>
      </c>
      <c r="G86" s="297" t="str">
        <f>'2 lentelė'!E85</f>
        <v>P.N.817</v>
      </c>
      <c r="H86" s="26" t="str">
        <f>'2 lentelė'!F85</f>
        <v>Įrengti ženklinimo infrastruktūros objektai</v>
      </c>
      <c r="I86" s="26">
        <f>'2 lentelė'!G85</f>
        <v>30</v>
      </c>
      <c r="J86" s="26">
        <v>30</v>
      </c>
      <c r="K86" s="161">
        <f>'2 lentelė'!I85</f>
        <v>0</v>
      </c>
      <c r="L86" s="297"/>
      <c r="M86" s="26"/>
      <c r="N86" s="26"/>
      <c r="O86" s="52"/>
      <c r="P86" s="148"/>
      <c r="Q86" s="258"/>
      <c r="R86" s="23"/>
      <c r="S86" s="23"/>
      <c r="T86" s="52"/>
      <c r="U86" s="148"/>
      <c r="V86" s="269"/>
      <c r="W86" s="31"/>
      <c r="X86" s="23"/>
      <c r="Y86" s="26"/>
      <c r="Z86" s="120"/>
      <c r="AA86" s="259"/>
      <c r="AB86" s="48"/>
      <c r="AC86" s="48"/>
      <c r="AD86" s="64"/>
      <c r="AE86" s="135"/>
      <c r="AF86" s="259"/>
      <c r="AG86" s="48"/>
      <c r="AH86" s="48"/>
      <c r="AI86" s="130"/>
      <c r="AJ86" s="160"/>
      <c r="AK86" s="6"/>
    </row>
    <row r="87" spans="2:41" ht="111.75" customHeight="1" x14ac:dyDescent="0.35">
      <c r="B87" s="29" t="str">
        <f>'1 lentelė'!$B86</f>
        <v>2.1.2.1.4</v>
      </c>
      <c r="C87" s="29" t="str">
        <f>'1 lentelė'!$C86</f>
        <v>R098821-420000-2108</v>
      </c>
      <c r="D87" s="29" t="str">
        <f>'1 lentelė'!$D86</f>
        <v>Turizmo informacinės infrastruktūros plėtra Utenos, Ignalinos, Zarasų rajonų ir Visagino savivaldybėse</v>
      </c>
      <c r="E87" s="29" t="s">
        <v>66</v>
      </c>
      <c r="F87" s="118" t="s">
        <v>1404</v>
      </c>
      <c r="G87" s="297" t="str">
        <f>'2 lentelė'!E86</f>
        <v>P.N.817</v>
      </c>
      <c r="H87" s="26" t="str">
        <f>'2 lentelė'!F86</f>
        <v>Įrengti ženklinimo infrastruktūros objektai</v>
      </c>
      <c r="I87" s="26">
        <f>'2 lentelė'!G86</f>
        <v>27</v>
      </c>
      <c r="J87" s="26">
        <v>27</v>
      </c>
      <c r="K87" s="161">
        <f>'2 lentelė'!I86</f>
        <v>0</v>
      </c>
      <c r="L87" s="297"/>
      <c r="M87" s="26"/>
      <c r="N87" s="26"/>
      <c r="O87" s="52"/>
      <c r="P87" s="148"/>
      <c r="Q87" s="258"/>
      <c r="R87" s="23"/>
      <c r="S87" s="23"/>
      <c r="T87" s="52"/>
      <c r="U87" s="148"/>
      <c r="V87" s="269"/>
      <c r="W87" s="31"/>
      <c r="X87" s="23"/>
      <c r="Y87" s="26"/>
      <c r="Z87" s="120"/>
      <c r="AA87" s="259"/>
      <c r="AB87" s="48"/>
      <c r="AC87" s="48"/>
      <c r="AD87" s="64"/>
      <c r="AE87" s="135"/>
      <c r="AF87" s="259"/>
      <c r="AG87" s="48"/>
      <c r="AH87" s="48"/>
      <c r="AI87" s="130"/>
      <c r="AJ87" s="160"/>
      <c r="AK87" s="6"/>
    </row>
    <row r="88" spans="2:41" ht="64.5" customHeight="1" x14ac:dyDescent="0.35">
      <c r="B88" s="58" t="str">
        <f>'1 lentelė'!$B87</f>
        <v>2.2</v>
      </c>
      <c r="C88" s="58"/>
      <c r="D88" s="58" t="str">
        <f>'1 lentelė'!$D87</f>
        <v>Tikslas; darnaus išteklių naudojimo skatinimas</v>
      </c>
      <c r="E88" s="58"/>
      <c r="F88" s="140"/>
      <c r="G88" s="58"/>
      <c r="H88" s="58"/>
      <c r="I88" s="58"/>
      <c r="J88" s="58"/>
      <c r="K88" s="140"/>
      <c r="L88" s="58"/>
      <c r="M88" s="58"/>
      <c r="N88" s="58"/>
      <c r="O88" s="58"/>
      <c r="P88" s="157"/>
      <c r="Q88" s="58"/>
      <c r="R88" s="58"/>
      <c r="S88" s="58"/>
      <c r="T88" s="58"/>
      <c r="U88" s="157"/>
      <c r="V88" s="58"/>
      <c r="W88" s="58"/>
      <c r="X88" s="58"/>
      <c r="Y88" s="45"/>
      <c r="Z88" s="140"/>
      <c r="AA88" s="58"/>
      <c r="AB88" s="58"/>
      <c r="AC88" s="58"/>
      <c r="AD88" s="58"/>
      <c r="AE88" s="157"/>
      <c r="AF88" s="58"/>
      <c r="AG88" s="58"/>
      <c r="AH88" s="58"/>
      <c r="AI88" s="45"/>
      <c r="AJ88" s="140"/>
      <c r="AK88" s="6"/>
    </row>
    <row r="89" spans="2:41" ht="142.5" customHeight="1" x14ac:dyDescent="0.35">
      <c r="B89" s="62" t="str">
        <f>'1 lentelė'!$B88</f>
        <v>2.2.1</v>
      </c>
      <c r="C89" s="62"/>
      <c r="D89" s="61" t="str">
        <f>'1 lentelė'!$D88</f>
        <v>Uždavinys: Plėtoti tvarią šilumos energijos, vandens tiekimo, nuotekų šalinimo ir atliekų tvarkymo sistemą</v>
      </c>
      <c r="E89" s="62"/>
      <c r="F89" s="144"/>
      <c r="G89" s="62"/>
      <c r="H89" s="62"/>
      <c r="I89" s="62"/>
      <c r="J89" s="62"/>
      <c r="K89" s="144"/>
      <c r="L89" s="62"/>
      <c r="M89" s="62"/>
      <c r="N89" s="62"/>
      <c r="O89" s="62"/>
      <c r="P89" s="159"/>
      <c r="Q89" s="62"/>
      <c r="R89" s="62"/>
      <c r="S89" s="62"/>
      <c r="T89" s="62"/>
      <c r="U89" s="159"/>
      <c r="V89" s="62"/>
      <c r="W89" s="62"/>
      <c r="X89" s="62"/>
      <c r="Y89" s="43"/>
      <c r="Z89" s="144"/>
      <c r="AA89" s="62"/>
      <c r="AB89" s="62"/>
      <c r="AC89" s="62"/>
      <c r="AD89" s="62"/>
      <c r="AE89" s="159"/>
      <c r="AF89" s="62"/>
      <c r="AG89" s="62"/>
      <c r="AH89" s="62"/>
      <c r="AI89" s="43"/>
      <c r="AJ89" s="144"/>
      <c r="AK89" s="6"/>
    </row>
    <row r="90" spans="2:41" ht="142.5" customHeight="1" x14ac:dyDescent="0.35">
      <c r="B90" s="53" t="str">
        <f>'1 lentelė'!$B89</f>
        <v>2.2.1.1</v>
      </c>
      <c r="C90" s="53"/>
      <c r="D90" s="77" t="str">
        <f>'1 lentelė'!$D89</f>
        <v>Priemonė: Geriamojo vandens tiekimo ir nuotekų tvarkymo sistemų renovavimas ir plėtra, įmonių valdymo tobulinimas</v>
      </c>
      <c r="E90" s="53"/>
      <c r="F90" s="138"/>
      <c r="G90" s="53"/>
      <c r="H90" s="53"/>
      <c r="I90" s="53"/>
      <c r="J90" s="53"/>
      <c r="K90" s="138"/>
      <c r="L90" s="53"/>
      <c r="M90" s="53"/>
      <c r="N90" s="53"/>
      <c r="O90" s="53"/>
      <c r="P90" s="151"/>
      <c r="Q90" s="53"/>
      <c r="R90" s="53"/>
      <c r="S90" s="53"/>
      <c r="T90" s="53"/>
      <c r="U90" s="151"/>
      <c r="V90" s="53"/>
      <c r="W90" s="53"/>
      <c r="X90" s="53"/>
      <c r="Y90" s="44"/>
      <c r="Z90" s="138"/>
      <c r="AA90" s="53"/>
      <c r="AB90" s="53"/>
      <c r="AC90" s="53"/>
      <c r="AD90" s="53"/>
      <c r="AE90" s="151"/>
      <c r="AF90" s="53"/>
      <c r="AG90" s="53"/>
      <c r="AH90" s="53"/>
      <c r="AI90" s="44"/>
      <c r="AJ90" s="138"/>
      <c r="AK90" s="6"/>
    </row>
    <row r="91" spans="2:41" ht="182" x14ac:dyDescent="0.35">
      <c r="B91" s="29" t="str">
        <f>'1 lentelė'!$B90</f>
        <v>2.2.1.1.1</v>
      </c>
      <c r="C91" s="29" t="str">
        <f>'1 lentelė'!$C90</f>
        <v>R090014-060700-2201</v>
      </c>
      <c r="D91" s="29" t="str">
        <f>'1 lentelė'!$D90</f>
        <v xml:space="preserve">Vandens tiekimo ir nuotekų tvarkymo infrastruktūros plėtra Ignalinos rajone </v>
      </c>
      <c r="E91" s="29" t="s">
        <v>66</v>
      </c>
      <c r="F91" s="118" t="s">
        <v>934</v>
      </c>
      <c r="G91" s="297" t="str">
        <f>'2 lentelė'!E90</f>
        <v>P.S.333</v>
      </c>
      <c r="H91" s="26" t="str">
        <f>'2 lentelė'!F90</f>
        <v>Rekonstruotų vandens tiekimo ir nuotekų surinkimo tinklų ilgis (km)</v>
      </c>
      <c r="I91" s="26">
        <f>'2 lentelė'!G90</f>
        <v>5.23</v>
      </c>
      <c r="J91" s="26">
        <v>5.23</v>
      </c>
      <c r="K91" s="161">
        <v>5.77</v>
      </c>
      <c r="L91" s="297" t="str">
        <f>'2 lentelė'!H90</f>
        <v>P.N.050</v>
      </c>
      <c r="M91" s="26" t="str">
        <f>'2 lentelė'!I90</f>
        <v>Gyventojai, kuriems teikiamos vandens tiekimo paslaugos naujai pastatytais geriamojo vandens tiekimo tinklais (skaičius)</v>
      </c>
      <c r="N91" s="26">
        <f>'2 lentelė'!J90</f>
        <v>16</v>
      </c>
      <c r="O91" s="26">
        <v>16</v>
      </c>
      <c r="P91" s="120">
        <v>5</v>
      </c>
      <c r="Q91" s="298" t="str">
        <f>'2 lentelė'!K90</f>
        <v>P.N.051</v>
      </c>
      <c r="R91" s="23" t="str">
        <f>'2 lentelė'!L90</f>
        <v>Gyventojai, kuriems teikiamos vandenstiekimo paslaugos iš naujai pastatytų ir (arba) rekonstruotų geriamojo vandens gerinimo įrenginių (skaičius)</v>
      </c>
      <c r="S91" s="258">
        <f>'2 lentelė'!M90</f>
        <v>1298</v>
      </c>
      <c r="T91" s="26">
        <v>1298</v>
      </c>
      <c r="U91" s="120">
        <v>1298</v>
      </c>
      <c r="V91" s="121" t="str">
        <f>'2 lentelė'!N90</f>
        <v>P.N.053</v>
      </c>
      <c r="W91" s="298" t="str">
        <f>'2 lentelė'!O90</f>
        <v>Gyventojai, kuriems teikiamos paslaugos naujai pastatytais nuotekų surinkimo tinklais (GE)</v>
      </c>
      <c r="X91" s="23">
        <f>'2 lentelė'!P90</f>
        <v>120</v>
      </c>
      <c r="Y91" s="26">
        <v>120</v>
      </c>
      <c r="Z91" s="120">
        <v>50</v>
      </c>
      <c r="AA91" s="23" t="str">
        <f>'2 lentelė'!Q90</f>
        <v>P.N.054</v>
      </c>
      <c r="AB91" s="23" t="str">
        <f>'2 lentelė'!R90</f>
        <v>Gyventojai, kuriems teikiamos nuotekų valymo paslaugos naujai pastatytais ir (arba) rekonstruotais nuotekų valymo įrenginiais (GE)</v>
      </c>
      <c r="AC91" s="23">
        <f>'2 lentelė'!S90</f>
        <v>27</v>
      </c>
      <c r="AD91" s="23">
        <v>27</v>
      </c>
      <c r="AE91" s="120">
        <v>27</v>
      </c>
      <c r="AF91" s="23" t="str">
        <f>'2 lentelė'!T90</f>
        <v>P.B.218</v>
      </c>
      <c r="AG91" s="23" t="str">
        <f>'2 lentelė'!U90</f>
        <v>Papildomi gyventojai, kuriems teikiamos pagerintos vandens tiekimo paslaugos</v>
      </c>
      <c r="AH91" s="23">
        <f>'2 lentelė'!V90</f>
        <v>1314</v>
      </c>
      <c r="AI91" s="23">
        <v>1314</v>
      </c>
      <c r="AJ91" s="252">
        <v>1304</v>
      </c>
      <c r="AK91" s="161" t="s">
        <v>732</v>
      </c>
      <c r="AL91" s="26" t="s">
        <v>733</v>
      </c>
      <c r="AM91" s="26">
        <v>147</v>
      </c>
      <c r="AN91" s="26">
        <v>147</v>
      </c>
      <c r="AO91" s="252">
        <v>77</v>
      </c>
    </row>
    <row r="92" spans="2:41" ht="169" x14ac:dyDescent="0.35">
      <c r="B92" s="29" t="str">
        <f>'1 lentelė'!$B91</f>
        <v>2.2.1.1.2</v>
      </c>
      <c r="C92" s="29" t="str">
        <f>'1 lentelė'!$C91</f>
        <v>R090014-070000-2202</v>
      </c>
      <c r="D92" s="29" t="str">
        <f>'1 lentelė'!$D91</f>
        <v xml:space="preserve">Vandens tiekimo ir nuotekų tvarkymo infrastruktūros plėtra ir rekonstravimas Zarasų rajono savivaldybėje </v>
      </c>
      <c r="E92" s="29" t="s">
        <v>66</v>
      </c>
      <c r="F92" s="118" t="s">
        <v>935</v>
      </c>
      <c r="G92" s="297" t="str">
        <f>'2 lentelė'!E91</f>
        <v>P.N.050</v>
      </c>
      <c r="H92" s="26" t="str">
        <f>'2 lentelė'!F91</f>
        <v>Gyventojai, kuriems teikiamos vandens tiekimo paslaugos naujai pastatytais geriamojo vandens tiekimo tinklais (skaičius)</v>
      </c>
      <c r="I92" s="26">
        <f>'2 lentelė'!G91</f>
        <v>106</v>
      </c>
      <c r="J92" s="26">
        <v>106</v>
      </c>
      <c r="K92" s="161">
        <v>106</v>
      </c>
      <c r="L92" s="297" t="str">
        <f>'2 lentelė'!H91</f>
        <v>P.N.053</v>
      </c>
      <c r="M92" s="26" t="str">
        <f>'2 lentelė'!I91</f>
        <v>Gyventojai, kuriems teikiamos paslaugos naujai pastatytais nuotekų surinkimo tinklais (GE)</v>
      </c>
      <c r="N92" s="26">
        <f>'2 lentelė'!J91</f>
        <v>358</v>
      </c>
      <c r="O92" s="26">
        <v>358</v>
      </c>
      <c r="P92" s="120">
        <v>358</v>
      </c>
      <c r="Q92" s="298" t="str">
        <f>'2 lentelė'!K91</f>
        <v>P.N.054</v>
      </c>
      <c r="R92" s="23" t="str">
        <f>'2 lentelė'!L91</f>
        <v xml:space="preserve">Gyventojai, kuriems teikiamos nuotekų valymo paslaugos naujai pastatytais ir (arba) rekonstruotais nuotekų valymo įrenginiais </v>
      </c>
      <c r="S92" s="258">
        <f>'2 lentelė'!M91</f>
        <v>42</v>
      </c>
      <c r="T92" s="26">
        <v>42</v>
      </c>
      <c r="U92" s="120">
        <v>42</v>
      </c>
      <c r="V92" s="121" t="str">
        <f>'2 lentelė'!N91</f>
        <v>P.B.218</v>
      </c>
      <c r="W92" s="298" t="str">
        <f>'2 lentelė'!O91</f>
        <v>Papildomi gyventojai, kuriems teikiamos pagerintos vandens tiekimo paslaugos</v>
      </c>
      <c r="X92" s="23">
        <f>'2 lentelė'!P91</f>
        <v>106</v>
      </c>
      <c r="Y92" s="26">
        <v>106</v>
      </c>
      <c r="Z92" s="120">
        <v>106</v>
      </c>
      <c r="AA92" s="23" t="str">
        <f>'2 lentelė'!Q91</f>
        <v>P.B.219</v>
      </c>
      <c r="AB92" s="23" t="str">
        <f>'2 lentelė'!R91</f>
        <v>Papildomi gyventojai, kuriems teikiamos pagerintos nuotekų tvarkymo paslaugos</v>
      </c>
      <c r="AC92" s="23">
        <f>'2 lentelė'!S91</f>
        <v>400</v>
      </c>
      <c r="AD92" s="23">
        <v>400</v>
      </c>
      <c r="AE92" s="120">
        <v>400</v>
      </c>
      <c r="AF92" s="23"/>
      <c r="AG92" s="23"/>
      <c r="AH92" s="23"/>
      <c r="AI92" s="23"/>
      <c r="AJ92" s="252"/>
      <c r="AK92" s="27"/>
      <c r="AL92" s="6"/>
      <c r="AM92" s="6"/>
      <c r="AN92" s="6"/>
      <c r="AO92" s="6"/>
    </row>
    <row r="93" spans="2:41" ht="91" x14ac:dyDescent="0.35">
      <c r="B93" s="29" t="str">
        <f>'1 lentelė'!$B92</f>
        <v>2.2.1.1.3</v>
      </c>
      <c r="C93" s="29" t="str">
        <f>'1 lentelė'!$C92</f>
        <v>R090014-060000-2203</v>
      </c>
      <c r="D93" s="29" t="str">
        <f>'1 lentelė'!$D92</f>
        <v xml:space="preserve">Vandens tiekimo ir nuotekų tinklų rekonstravimas Visagine </v>
      </c>
      <c r="E93" s="29" t="s">
        <v>66</v>
      </c>
      <c r="F93" s="118" t="s">
        <v>938</v>
      </c>
      <c r="G93" s="297" t="str">
        <f>'2 lentelė'!E92</f>
        <v>P.S.333</v>
      </c>
      <c r="H93" s="26" t="str">
        <f>'2 lentelė'!F92</f>
        <v>Rekonstruotų vandens tiekimo ir nuotekų surinkimo tinklų ilgis (km)</v>
      </c>
      <c r="I93" s="26">
        <f>'2 lentelė'!G92</f>
        <v>19.37</v>
      </c>
      <c r="J93" s="26">
        <v>19.579999999999998</v>
      </c>
      <c r="K93" s="161">
        <v>19.37</v>
      </c>
      <c r="L93" s="297"/>
      <c r="M93" s="26"/>
      <c r="N93" s="26"/>
      <c r="O93" s="26"/>
      <c r="P93" s="120"/>
      <c r="Q93" s="298"/>
      <c r="R93" s="23"/>
      <c r="S93" s="258"/>
      <c r="T93" s="26"/>
      <c r="U93" s="120"/>
      <c r="V93" s="121"/>
      <c r="W93" s="298"/>
      <c r="X93" s="23"/>
      <c r="Y93" s="26"/>
      <c r="Z93" s="120"/>
      <c r="AA93" s="23"/>
      <c r="AB93" s="23"/>
      <c r="AC93" s="23"/>
      <c r="AD93" s="23"/>
      <c r="AE93" s="120"/>
      <c r="AF93" s="23"/>
      <c r="AG93" s="23"/>
      <c r="AH93" s="23"/>
      <c r="AI93" s="23"/>
      <c r="AJ93" s="252"/>
      <c r="AK93" s="27"/>
    </row>
    <row r="94" spans="2:41" ht="169" x14ac:dyDescent="0.35">
      <c r="B94" s="29" t="str">
        <f>'1 lentelė'!$B93</f>
        <v>2.2.1.1.4</v>
      </c>
      <c r="C94" s="29" t="str">
        <f>'1 lentelė'!$C93</f>
        <v>R090014-070600-2204</v>
      </c>
      <c r="D94" s="29" t="str">
        <f>'1 lentelė'!$D93</f>
        <v>Vandens tiekimo ir nuotekų tvarkymo infrastruktūros plėtra ir rekonstrukcija Anykščių r. sav. Kurklių miestelyje</v>
      </c>
      <c r="E94" s="29" t="s">
        <v>66</v>
      </c>
      <c r="F94" s="118" t="s">
        <v>937</v>
      </c>
      <c r="G94" s="297" t="str">
        <f>'2 lentelė'!E93</f>
        <v>P.N.050</v>
      </c>
      <c r="H94" s="26" t="str">
        <f>'2 lentelė'!F93</f>
        <v>Gyventojai, kuriems teikiamos vandens tiekimo paslaugos naujai pastatytais geriamojo vandens tiekimo tinklais (skaičius)</v>
      </c>
      <c r="I94" s="26">
        <f>'2 lentelė'!G93</f>
        <v>328</v>
      </c>
      <c r="J94" s="26">
        <v>328</v>
      </c>
      <c r="K94" s="161">
        <v>126</v>
      </c>
      <c r="L94" s="297" t="str">
        <f>'2 lentelė'!H93</f>
        <v>P.N.053</v>
      </c>
      <c r="M94" s="26" t="str">
        <f>'2 lentelė'!I93</f>
        <v>Gyventojai, kuriems teikiamos paslaugos naujai pastatytais nuotekų surinkimo tinklais (GE)</v>
      </c>
      <c r="N94" s="26">
        <f>'2 lentelė'!J93</f>
        <v>273</v>
      </c>
      <c r="O94" s="26">
        <v>273</v>
      </c>
      <c r="P94" s="120">
        <v>122</v>
      </c>
      <c r="Q94" s="298" t="str">
        <f>'2 lentelė'!K93</f>
        <v>P.N.054</v>
      </c>
      <c r="R94" s="23" t="str">
        <f>'2 lentelė'!L93</f>
        <v xml:space="preserve">Gyventojai, kuriems teikiamos nuotekų valymo paslaugos naujai pastatytais ir (arba) rekonstruotais nuotekų valymo įrenginiais </v>
      </c>
      <c r="S94" s="258">
        <f>'2 lentelė'!M93</f>
        <v>350</v>
      </c>
      <c r="T94" s="26">
        <v>350</v>
      </c>
      <c r="U94" s="120">
        <v>122</v>
      </c>
      <c r="V94" s="121" t="str">
        <f>'2 lentelė'!N93</f>
        <v>P.S.333</v>
      </c>
      <c r="W94" s="121" t="str">
        <f>'2 lentelė'!O93</f>
        <v>Rekonstruotų vandens tiekimo ir nuotekų surinkimo tinklų ilgis (km)</v>
      </c>
      <c r="X94" s="121">
        <f>'2 lentelė'!P93</f>
        <v>0.31</v>
      </c>
      <c r="Y94" s="26">
        <v>0.31</v>
      </c>
      <c r="Z94" s="120">
        <v>0</v>
      </c>
      <c r="AA94" s="23" t="str">
        <f>'2 lentelė'!Q93</f>
        <v>P.B.218</v>
      </c>
      <c r="AB94" s="23" t="str">
        <f>'2 lentelė'!R93</f>
        <v>Papildomi gyventojai, kuriems teikiamos pagerintos vandens tiekimo paslaugos</v>
      </c>
      <c r="AC94" s="23">
        <f>'2 lentelė'!S93</f>
        <v>328</v>
      </c>
      <c r="AD94" s="23">
        <v>328</v>
      </c>
      <c r="AE94" s="120">
        <v>126</v>
      </c>
      <c r="AF94" s="23" t="str">
        <f>'2 lentelė'!T93</f>
        <v>P.B.219</v>
      </c>
      <c r="AG94" s="23" t="str">
        <f>'2 lentelė'!U93</f>
        <v>Papildomi gyventojai, kuriems teikiamos pagerintos nuotekų tvarkymo paslaugos</v>
      </c>
      <c r="AH94" s="23">
        <f>'2 lentelė'!V93</f>
        <v>350</v>
      </c>
      <c r="AI94" s="23">
        <v>350</v>
      </c>
      <c r="AJ94" s="252">
        <v>122</v>
      </c>
      <c r="AK94" s="27"/>
    </row>
    <row r="95" spans="2:41" ht="169" x14ac:dyDescent="0.35">
      <c r="B95" s="29" t="str">
        <f>'1 lentelė'!$B94</f>
        <v>2.2.1.1.5</v>
      </c>
      <c r="C95" s="29" t="str">
        <f>'1 lentelė'!$C94</f>
        <v>R090014-070600-2205</v>
      </c>
      <c r="D95" s="29" t="str">
        <f>'1 lentelė'!$D94</f>
        <v xml:space="preserve"> Vandens tiekimo ir nuotekų tvarkymo infrastruktūros plėtra ir rekonstrukcija Molėtų rajone </v>
      </c>
      <c r="E95" s="29" t="s">
        <v>66</v>
      </c>
      <c r="F95" s="118" t="s">
        <v>936</v>
      </c>
      <c r="G95" s="297" t="str">
        <f>'2 lentelė'!E94</f>
        <v>P.N.050</v>
      </c>
      <c r="H95" s="26" t="str">
        <f>'2 lentelė'!F94</f>
        <v>Gyventojai, kuriems teikiamos vandens tiekimo paslaugos naujai pastatytais geriamojo vandens tiekimo tinklais (skaičius)</v>
      </c>
      <c r="I95" s="26">
        <f>'2 lentelė'!G94</f>
        <v>20</v>
      </c>
      <c r="J95" s="26">
        <v>20</v>
      </c>
      <c r="K95" s="161">
        <v>41</v>
      </c>
      <c r="L95" s="297" t="str">
        <f>'2 lentelė'!H94</f>
        <v>P.N.053</v>
      </c>
      <c r="M95" s="26" t="str">
        <f>'2 lentelė'!I94</f>
        <v>Gyventojai, kuriems teikiamos paslaugos naujai pastatytais nuotekų surinkimo tinklais (GE)</v>
      </c>
      <c r="N95" s="26">
        <f>'2 lentelė'!J94</f>
        <v>210</v>
      </c>
      <c r="O95" s="26">
        <v>210</v>
      </c>
      <c r="P95" s="120">
        <v>145</v>
      </c>
      <c r="Q95" s="298" t="str">
        <f>'2 lentelė'!K94</f>
        <v>P.N.054</v>
      </c>
      <c r="R95" s="23" t="str">
        <f>'2 lentelė'!L94</f>
        <v xml:space="preserve">Gyventojai, kuriems teikiamos nuotekų valymo paslaugos naujai pastatytais ir (arba) rekonstruotais nuotekų valymo įrenginiais </v>
      </c>
      <c r="S95" s="23">
        <f>'2 lentelė'!M94</f>
        <v>194</v>
      </c>
      <c r="T95" s="26">
        <v>194</v>
      </c>
      <c r="U95" s="120">
        <v>227</v>
      </c>
      <c r="V95" s="121" t="str">
        <f>'2 lentelė'!N94</f>
        <v>P.S.333</v>
      </c>
      <c r="W95" s="298" t="str">
        <f>'2 lentelė'!O94</f>
        <v>Rekonstruotų vandens tiekimo ir nuotekų surinkimo tinklų ilgis (km)</v>
      </c>
      <c r="X95" s="23">
        <f>'2 lentelė'!P94</f>
        <v>2.4300000000000002</v>
      </c>
      <c r="Y95" s="26">
        <v>2.4300000000000002</v>
      </c>
      <c r="Z95" s="120">
        <v>2.4300000000000002</v>
      </c>
      <c r="AA95" s="23" t="str">
        <f>'2 lentelė'!Q94</f>
        <v>P.B.218</v>
      </c>
      <c r="AB95" s="23" t="str">
        <f>'2 lentelė'!R94</f>
        <v>Papildomi gyventojai, kuriems teikiamos pagerintos vandens tiekimo paslaugos</v>
      </c>
      <c r="AC95" s="23">
        <f>'2 lentelė'!S94</f>
        <v>20</v>
      </c>
      <c r="AD95" s="23">
        <v>20</v>
      </c>
      <c r="AE95" s="120">
        <v>41</v>
      </c>
      <c r="AF95" s="23" t="str">
        <f>'2 lentelė'!T94</f>
        <v>P.B.219</v>
      </c>
      <c r="AG95" s="23" t="str">
        <f>'2 lentelė'!U94</f>
        <v>Papildomi gyventojai, kuriems teikiamos pagerintos nuotekų tvarkymo paslaugos</v>
      </c>
      <c r="AH95" s="23">
        <f>'2 lentelė'!V94</f>
        <v>404</v>
      </c>
      <c r="AI95" s="23">
        <v>404</v>
      </c>
      <c r="AJ95" s="252">
        <v>372</v>
      </c>
      <c r="AK95" s="27"/>
    </row>
    <row r="96" spans="2:41" ht="143" x14ac:dyDescent="0.35">
      <c r="B96" s="29" t="str">
        <f>'1 lentelė'!$B95</f>
        <v>2.2.1.1.6</v>
      </c>
      <c r="C96" s="29" t="str">
        <f>'1 lentelė'!$C95</f>
        <v>R090014-075000-2206</v>
      </c>
      <c r="D96" s="29" t="str">
        <f>'1 lentelė'!$D95</f>
        <v>Vandens tiekimo ir nuotekų tvarkymo infrastruktūros plėtra Utenos rajone (Jasonių k.)</v>
      </c>
      <c r="E96" s="29" t="s">
        <v>66</v>
      </c>
      <c r="F96" s="118" t="s">
        <v>939</v>
      </c>
      <c r="G96" s="297" t="str">
        <f>'2 lentelė'!E95</f>
        <v>P.N.050</v>
      </c>
      <c r="H96" s="26" t="str">
        <f>'2 lentelė'!F95</f>
        <v>Gyventojai, kuriems tiekiamos vandens tiekimo paslaugos naujai pastatytais tinklais (skaičius)</v>
      </c>
      <c r="I96" s="26">
        <f>'2 lentelė'!G95</f>
        <v>544</v>
      </c>
      <c r="J96" s="26">
        <v>544</v>
      </c>
      <c r="K96" s="161">
        <v>399</v>
      </c>
      <c r="L96" s="297" t="str">
        <f>'2 lentelė'!H95</f>
        <v>P.N.053</v>
      </c>
      <c r="M96" s="26" t="str">
        <f>'2 lentelė'!I95</f>
        <v>Gyventojai, kuriems tiekiamos vandens tiekimo paslaugos naujai pastatytais nuotekųsurinkimo tinklais (GE)</v>
      </c>
      <c r="N96" s="26">
        <f>'2 lentelė'!J95</f>
        <v>634</v>
      </c>
      <c r="O96" s="26">
        <v>634</v>
      </c>
      <c r="P96" s="120">
        <v>399</v>
      </c>
      <c r="Q96" s="298" t="str">
        <f>'2 lentelė'!K95</f>
        <v>P.B.218</v>
      </c>
      <c r="R96" s="23" t="str">
        <f>'2 lentelė'!L95</f>
        <v>Papildomi gyventojai, kuriems teikiamos pagerintos vandens tiekimo paslaugos</v>
      </c>
      <c r="S96" s="23">
        <f>'2 lentelė'!M95</f>
        <v>544</v>
      </c>
      <c r="T96" s="26">
        <v>544</v>
      </c>
      <c r="U96" s="120">
        <v>399</v>
      </c>
      <c r="V96" s="121" t="str">
        <f>'2 lentelė'!N95</f>
        <v>P.B.219</v>
      </c>
      <c r="W96" s="298" t="str">
        <f>'2 lentelė'!O95</f>
        <v>Papildomi gyventojai, kuriems teikiamos pagerintos nuotekų tvarkymo paslaugos</v>
      </c>
      <c r="X96" s="23">
        <f>'2 lentelė'!P95</f>
        <v>634</v>
      </c>
      <c r="Y96" s="26">
        <v>634</v>
      </c>
      <c r="Z96" s="120">
        <v>399</v>
      </c>
      <c r="AA96" s="23"/>
      <c r="AB96" s="23"/>
      <c r="AC96" s="23"/>
      <c r="AD96" s="23"/>
      <c r="AE96" s="120"/>
      <c r="AF96" s="23"/>
      <c r="AG96" s="23"/>
      <c r="AH96" s="23"/>
      <c r="AI96" s="23"/>
      <c r="AJ96" s="252"/>
      <c r="AK96" s="27"/>
    </row>
    <row r="97" spans="2:37" ht="87.75" customHeight="1" x14ac:dyDescent="0.35">
      <c r="B97" s="29" t="str">
        <f>'1 lentelė'!$B96</f>
        <v>2.2.1.1.7</v>
      </c>
      <c r="C97" s="29" t="str">
        <f>'1 lentelė'!$C96</f>
        <v>R090014-060000-2225</v>
      </c>
      <c r="D97" s="29" t="str">
        <f>'1 lentelė'!$D96</f>
        <v>Vandens tiekimo ir nuotekų tvarkymo infrastruktūros rekonstrukcija ir inventorizacija Ignalinos rajone</v>
      </c>
      <c r="E97" s="29" t="s">
        <v>66</v>
      </c>
      <c r="F97" s="118" t="s">
        <v>940</v>
      </c>
      <c r="G97" s="297" t="str">
        <f>'2 lentelė'!E96</f>
        <v>P.S.333</v>
      </c>
      <c r="H97" s="26" t="str">
        <f>'2 lentelė'!F96</f>
        <v>Rekonstruotų vandens tiekimo ir nuotekų surinkimo tinklų ilgis (km)</v>
      </c>
      <c r="I97" s="26">
        <f>'2 lentelė'!G96</f>
        <v>0.95</v>
      </c>
      <c r="J97" s="26">
        <v>0.95</v>
      </c>
      <c r="K97" s="161">
        <v>0</v>
      </c>
      <c r="L97" s="297"/>
      <c r="M97" s="26"/>
      <c r="N97" s="26"/>
      <c r="O97" s="26"/>
      <c r="P97" s="120"/>
      <c r="Q97" s="298"/>
      <c r="R97" s="23"/>
      <c r="S97" s="23"/>
      <c r="T97" s="26"/>
      <c r="U97" s="120"/>
      <c r="V97" s="121"/>
      <c r="W97" s="298"/>
      <c r="X97" s="23"/>
      <c r="Y97" s="26"/>
      <c r="Z97" s="120"/>
      <c r="AA97" s="23"/>
      <c r="AB97" s="23"/>
      <c r="AC97" s="23"/>
      <c r="AD97" s="23"/>
      <c r="AE97" s="120"/>
      <c r="AF97" s="23"/>
      <c r="AG97" s="23"/>
      <c r="AH97" s="23"/>
      <c r="AI97" s="23"/>
      <c r="AJ97" s="252"/>
      <c r="AK97" s="27"/>
    </row>
    <row r="98" spans="2:37" ht="169" x14ac:dyDescent="0.35">
      <c r="B98" s="29" t="str">
        <f>'1 lentelė'!$B97</f>
        <v>2.2.1.1.8</v>
      </c>
      <c r="C98" s="29" t="str">
        <f>'1 lentelė'!$C97</f>
        <v>R090014-075000-2226</v>
      </c>
      <c r="D98" s="29" t="str">
        <f>'1 lentelė'!$D97</f>
        <v>Vandens tiekimo ir nuotekų tvarkymo infrastruktūros plėtra Utenos rajone (Jasonių k. II etapas)</v>
      </c>
      <c r="E98" s="29" t="s">
        <v>66</v>
      </c>
      <c r="F98" s="118" t="s">
        <v>942</v>
      </c>
      <c r="G98" s="297" t="str">
        <f>'2 lentelė'!E97</f>
        <v>P.N.050</v>
      </c>
      <c r="H98" s="26" t="str">
        <f>'2 lentelė'!F97</f>
        <v>Gyventojai, kuriems teikiamos vandens tiekimo paslaugos naujai pastatytais geriamojo vandens tiekimo tinklais (skaičius)</v>
      </c>
      <c r="I98" s="26">
        <f>'2 lentelė'!G97</f>
        <v>153</v>
      </c>
      <c r="J98" s="26">
        <v>153</v>
      </c>
      <c r="K98" s="161">
        <v>68</v>
      </c>
      <c r="L98" s="297"/>
      <c r="M98" s="26"/>
      <c r="N98" s="26"/>
      <c r="O98" s="26"/>
      <c r="P98" s="120"/>
      <c r="Q98" s="298" t="str">
        <f>'2 lentelė'!K97</f>
        <v>P.N.053</v>
      </c>
      <c r="R98" s="23" t="str">
        <f>'2 lentelė'!L97</f>
        <v>Gyventojai, kuriems teikiamos paslaugos naujai pastatytais nuotekų surinkimo tinklais (GE)</v>
      </c>
      <c r="S98" s="23">
        <f>'2 lentelė'!M97</f>
        <v>153</v>
      </c>
      <c r="T98" s="26">
        <v>153</v>
      </c>
      <c r="U98" s="120">
        <v>68</v>
      </c>
      <c r="V98" s="121" t="str">
        <f>'2 lentelė'!T97</f>
        <v>P.B.219</v>
      </c>
      <c r="W98" s="298" t="str">
        <f>'2 lentelė'!U97</f>
        <v>Papildomi gyventojai, kuriems teikiamos pagerintos nuotekų tvarkymo paslaugos</v>
      </c>
      <c r="X98" s="23">
        <f>'2 lentelė'!V97</f>
        <v>153</v>
      </c>
      <c r="Y98" s="26">
        <v>153</v>
      </c>
      <c r="Z98" s="120">
        <v>68</v>
      </c>
      <c r="AA98" s="23" t="str">
        <f>'2 lentelė'!Q97</f>
        <v>P.B.218</v>
      </c>
      <c r="AB98" s="23" t="str">
        <f>'2 lentelė'!R97</f>
        <v>Papildomi gyventojai, kuriems teikiamos pagerintos vandens tiekimo paslaugos</v>
      </c>
      <c r="AC98" s="23">
        <f>'2 lentelė'!S97</f>
        <v>153</v>
      </c>
      <c r="AD98" s="23">
        <v>153</v>
      </c>
      <c r="AE98" s="120">
        <v>68</v>
      </c>
      <c r="AF98" s="23"/>
      <c r="AG98" s="23"/>
      <c r="AH98" s="23"/>
      <c r="AI98" s="23"/>
      <c r="AJ98" s="252"/>
      <c r="AK98" s="27"/>
    </row>
    <row r="99" spans="2:37" ht="169" x14ac:dyDescent="0.35">
      <c r="B99" s="29" t="str">
        <f>'1 lentelė'!$B98</f>
        <v>2.2.1.1.9</v>
      </c>
      <c r="C99" s="29" t="str">
        <f>'1 lentelė'!$C98</f>
        <v>R090014-070000-2227</v>
      </c>
      <c r="D99" s="29" t="str">
        <f>'1 lentelė'!$D98</f>
        <v>Vandentiekio ir nuotekų tinklų Anykščių aglomeracijoje (sodų bendrija ,,Šaltupys" ir Keblonių k.) statybos darbai.</v>
      </c>
      <c r="E99" s="29" t="s">
        <v>66</v>
      </c>
      <c r="F99" s="118" t="s">
        <v>941</v>
      </c>
      <c r="G99" s="297" t="str">
        <f>'2 lentelė'!E98</f>
        <v>P.N.050</v>
      </c>
      <c r="H99" s="26" t="str">
        <f>'2 lentelė'!F98</f>
        <v>Gyventojai, kuriems teikiamos vandens tiekimo paslaugos naujai pastatytais geriamojo vandens tiekimo tinklais (skaičius)</v>
      </c>
      <c r="I99" s="26">
        <f>'2 lentelė'!G98</f>
        <v>288</v>
      </c>
      <c r="J99" s="26">
        <v>288</v>
      </c>
      <c r="K99" s="161">
        <v>0</v>
      </c>
      <c r="L99" s="297" t="str">
        <f>'2 lentelė'!H98</f>
        <v>P.N.053</v>
      </c>
      <c r="M99" s="26" t="str">
        <f>'2 lentelė'!I98</f>
        <v>Gyventojai, kuriems teikiamos paslaugos naujai pastatytais nuotekų surinkimo tinklais (GE)</v>
      </c>
      <c r="N99" s="26">
        <f>'2 lentelė'!J98</f>
        <v>288</v>
      </c>
      <c r="O99" s="26">
        <v>288</v>
      </c>
      <c r="P99" s="120">
        <v>0</v>
      </c>
      <c r="Q99" s="298" t="str">
        <f>'2 lentelė'!K98</f>
        <v>P.B.218</v>
      </c>
      <c r="R99" s="23" t="str">
        <f>'2 lentelė'!L98</f>
        <v>Papildomi gyventojai, kuriems teikiamos pagerintos vandens tiekimo paslaugos</v>
      </c>
      <c r="S99" s="23">
        <f>'2 lentelė'!M98</f>
        <v>288</v>
      </c>
      <c r="T99" s="26">
        <v>288</v>
      </c>
      <c r="U99" s="120">
        <v>0</v>
      </c>
      <c r="V99" s="121" t="str">
        <f>'2 lentelė'!N98</f>
        <v>P.B.219</v>
      </c>
      <c r="W99" s="298" t="str">
        <f>'2 lentelė'!O98</f>
        <v>Papildomi gyventojai, kuriems teikiamos pagerintos nuotekų tvarkymo paslaugos</v>
      </c>
      <c r="X99" s="23">
        <f>'2 lentelė'!P98</f>
        <v>288</v>
      </c>
      <c r="Y99" s="26">
        <v>288</v>
      </c>
      <c r="Z99" s="120">
        <v>0</v>
      </c>
      <c r="AA99" s="23"/>
      <c r="AB99" s="23"/>
      <c r="AC99" s="23"/>
      <c r="AD99" s="23"/>
      <c r="AE99" s="120"/>
      <c r="AF99" s="23"/>
      <c r="AG99" s="23"/>
      <c r="AH99" s="23"/>
      <c r="AI99" s="23"/>
      <c r="AJ99" s="252"/>
      <c r="AK99" s="27"/>
    </row>
    <row r="100" spans="2:37" ht="182" x14ac:dyDescent="0.35">
      <c r="B100" s="29" t="str">
        <f>'1 lentelė'!$B99</f>
        <v>2.2.1.1.10</v>
      </c>
      <c r="C100" s="29" t="str">
        <f>'1 lentelė'!$C99</f>
        <v>R090014-070600-2228</v>
      </c>
      <c r="D100" s="29" t="str">
        <f>'1 lentelė'!$D99</f>
        <v>Vandens tiekimo ir nuotekų tvarkymo infrastruktūros plėtra ir rekonstravimas Zarasų rajono savivaldybėje (II etapas)</v>
      </c>
      <c r="E100" s="29" t="s">
        <v>66</v>
      </c>
      <c r="F100" s="118" t="s">
        <v>1335</v>
      </c>
      <c r="G100" s="297" t="str">
        <f>'2 lentelė'!E99</f>
        <v>P.N.050</v>
      </c>
      <c r="H100" s="26" t="str">
        <f>'2 lentelė'!F99</f>
        <v>Gyventojai, kuriems teikiamos vandens tiekimo paslaugos naujai pastatytais geriamojo vandens tiekimo tinklais (skaičius)</v>
      </c>
      <c r="I100" s="26">
        <f>'2 lentelė'!G99</f>
        <v>44</v>
      </c>
      <c r="J100" s="26">
        <v>44</v>
      </c>
      <c r="K100" s="161">
        <v>0</v>
      </c>
      <c r="L100" s="297" t="str">
        <f>'2 lentelė'!H99</f>
        <v>P.N.053</v>
      </c>
      <c r="M100" s="26" t="str">
        <f>'2 lentelė'!I99</f>
        <v>Gyventojai, kuriems teikiamos paslaugos naujai pastatytais nuotekų surinkimo tinklais (GE)</v>
      </c>
      <c r="N100" s="26">
        <f>'2 lentelė'!J99</f>
        <v>93</v>
      </c>
      <c r="O100" s="26">
        <v>93</v>
      </c>
      <c r="P100" s="120">
        <v>0</v>
      </c>
      <c r="Q100" s="298" t="str">
        <f>'2 lentelė'!K99</f>
        <v>P.N.054</v>
      </c>
      <c r="R100" s="23" t="str">
        <f>'2 lentelė'!L99</f>
        <v>Gyventojai, kuriems teikiamos nuotekų valymo paslaugos naujai pastatytais ir (arba) rekonstruotais nuotekų valymo įrenginiais (GE)</v>
      </c>
      <c r="S100" s="258">
        <f>'2 lentelė'!M99</f>
        <v>62</v>
      </c>
      <c r="T100" s="26">
        <v>62</v>
      </c>
      <c r="U100" s="120">
        <v>0</v>
      </c>
      <c r="V100" s="298" t="str">
        <f>'2 lentelė'!N99</f>
        <v>P.B.218</v>
      </c>
      <c r="W100" s="23" t="str">
        <f>'2 lentelė'!O99</f>
        <v>Papildomi gyventojai, kuriems teikiamos pagerintos vandens tiekimo paslaugos</v>
      </c>
      <c r="X100" s="258">
        <f>'2 lentelė'!P99</f>
        <v>44</v>
      </c>
      <c r="Y100" s="26">
        <v>44</v>
      </c>
      <c r="Z100" s="120">
        <v>0</v>
      </c>
      <c r="AA100" s="23" t="str">
        <f>'2 lentelė'!Q99</f>
        <v>P.B.219</v>
      </c>
      <c r="AB100" s="23" t="str">
        <f>'2 lentelė'!R99</f>
        <v>Papildomi gyventojai, kuriems teikiamos pagerintos nuotekų tvarkymo paslaugos</v>
      </c>
      <c r="AC100" s="23">
        <f>'2 lentelė'!S99</f>
        <v>155</v>
      </c>
      <c r="AD100" s="23">
        <v>155</v>
      </c>
      <c r="AE100" s="120">
        <v>0</v>
      </c>
      <c r="AF100" s="23"/>
      <c r="AG100" s="23"/>
      <c r="AH100" s="23"/>
      <c r="AI100" s="23"/>
      <c r="AJ100" s="252"/>
      <c r="AK100" s="27"/>
    </row>
    <row r="101" spans="2:37" ht="169" x14ac:dyDescent="0.35">
      <c r="B101" s="29" t="str">
        <f>'1 lentelė'!$B100</f>
        <v>2.2.1.1.11</v>
      </c>
      <c r="C101" s="29" t="str">
        <f>'1 lentelė'!$C100</f>
        <v>R090014-070600-2229</v>
      </c>
      <c r="D101" s="29" t="str">
        <f>'1 lentelė'!$D100</f>
        <v>Vandens tiekimo ir nuotekų tvarkymo infrastruktūros plėtra ir rekonstrukcija Molėtų rajone (II etapas)</v>
      </c>
      <c r="E101" s="29" t="s">
        <v>66</v>
      </c>
      <c r="F101" s="118" t="s">
        <v>1336</v>
      </c>
      <c r="G101" s="297" t="str">
        <f>'2 lentelė'!E100</f>
        <v>P.N.050</v>
      </c>
      <c r="H101" s="26" t="str">
        <f>'2 lentelė'!F100</f>
        <v>Gyventojai, kuriems teikiamos vandens tiekimo paslaugos naujai pastatytais geriamojo vandens tiekimo tinklais (skaičius)</v>
      </c>
      <c r="I101" s="26">
        <f>'2 lentelė'!G100</f>
        <v>32</v>
      </c>
      <c r="J101" s="26">
        <v>32</v>
      </c>
      <c r="K101" s="161">
        <v>0</v>
      </c>
      <c r="L101" s="297" t="str">
        <f>'2 lentelė'!H100</f>
        <v>P.N.053</v>
      </c>
      <c r="M101" s="26" t="str">
        <f>'2 lentelė'!I100</f>
        <v>Gyventojai, kuriems teikiamos paslaugos naujai pastatytais nuotekų surinkimo tinklais (GE)</v>
      </c>
      <c r="N101" s="26">
        <f>'2 lentelė'!J100</f>
        <v>107</v>
      </c>
      <c r="O101" s="26">
        <v>107</v>
      </c>
      <c r="P101" s="120">
        <v>0</v>
      </c>
      <c r="Q101" s="298" t="str">
        <f>'2 lentelė'!K100</f>
        <v>P.S.333</v>
      </c>
      <c r="R101" s="23" t="str">
        <f>'2 lentelė'!L100</f>
        <v>Rekonstruotų vandens tiekimo ir nuotekų surinkimo tinklų ilgis (km)</v>
      </c>
      <c r="S101" s="258">
        <f>'2 lentelė'!M100</f>
        <v>0.1</v>
      </c>
      <c r="T101" s="26">
        <v>0.1</v>
      </c>
      <c r="U101" s="120">
        <v>0</v>
      </c>
      <c r="V101" s="298" t="str">
        <f>'2 lentelė'!N100</f>
        <v>P.B.219</v>
      </c>
      <c r="W101" s="23" t="str">
        <f>'2 lentelė'!O100</f>
        <v>Papildomi gyventojai, kuriems teikiamos pagerintos nuotekų tvarkymo paslaugos</v>
      </c>
      <c r="X101" s="258">
        <f>'2 lentelė'!P100</f>
        <v>107</v>
      </c>
      <c r="Y101" s="26">
        <v>107</v>
      </c>
      <c r="Z101" s="120">
        <v>0</v>
      </c>
      <c r="AA101" s="23" t="str">
        <f>'2 lentelė'!Q100</f>
        <v>P.B.218</v>
      </c>
      <c r="AB101" s="23" t="str">
        <f>'2 lentelė'!R100</f>
        <v>Papildomi gyventojai, kuriems teikiamos pagerintos vandens tiekimo paslaugos</v>
      </c>
      <c r="AC101" s="23">
        <f>'2 lentelė'!S100</f>
        <v>32</v>
      </c>
      <c r="AD101" s="23">
        <v>32</v>
      </c>
      <c r="AE101" s="120">
        <v>0</v>
      </c>
      <c r="AF101" s="23"/>
      <c r="AG101" s="23"/>
      <c r="AH101" s="23"/>
      <c r="AI101" s="23"/>
      <c r="AJ101" s="252"/>
      <c r="AK101" s="27"/>
    </row>
    <row r="102" spans="2:37" ht="58.5" customHeight="1" x14ac:dyDescent="0.35">
      <c r="B102" s="53" t="str">
        <f>'1 lentelė'!$B101</f>
        <v>2.2.1.2</v>
      </c>
      <c r="C102" s="53"/>
      <c r="D102" s="77" t="str">
        <f>'1 lentelė'!$D101</f>
        <v>Priemonė: Paviršinių nuotekų sistemų tvarkymas</v>
      </c>
      <c r="E102" s="53"/>
      <c r="F102" s="151"/>
      <c r="G102" s="53"/>
      <c r="H102" s="53"/>
      <c r="I102" s="53"/>
      <c r="J102" s="53"/>
      <c r="K102" s="151"/>
      <c r="L102" s="53"/>
      <c r="M102" s="53"/>
      <c r="N102" s="53"/>
      <c r="O102" s="53"/>
      <c r="P102" s="151"/>
      <c r="Q102" s="53"/>
      <c r="R102" s="53"/>
      <c r="S102" s="53"/>
      <c r="T102" s="53"/>
      <c r="U102" s="151"/>
      <c r="V102" s="53"/>
      <c r="W102" s="53"/>
      <c r="X102" s="53"/>
      <c r="Y102" s="53"/>
      <c r="Z102" s="151"/>
      <c r="AA102" s="53"/>
      <c r="AB102" s="53"/>
      <c r="AC102" s="53"/>
      <c r="AD102" s="53"/>
      <c r="AE102" s="151"/>
      <c r="AF102" s="53"/>
      <c r="AG102" s="53"/>
      <c r="AH102" s="53"/>
      <c r="AI102" s="53"/>
      <c r="AJ102" s="151"/>
      <c r="AK102" s="27"/>
    </row>
    <row r="103" spans="2:37" ht="154.5" customHeight="1" x14ac:dyDescent="0.35">
      <c r="B103" s="29" t="str">
        <f>'1 lentelė'!$B102</f>
        <v>2.2.1.2.1</v>
      </c>
      <c r="C103" s="29" t="str">
        <f>'1 lentelė'!$C102</f>
        <v>R090007-080000-2207</v>
      </c>
      <c r="D103" s="29" t="str">
        <f>'1 lentelė'!$D102</f>
        <v>Paviršinių nuotekų tinklų ir jiems priklausančios infrastruktūros rekonstrukcija ir plėtra Utenos mieste</v>
      </c>
      <c r="E103" s="29" t="s">
        <v>66</v>
      </c>
      <c r="F103" s="154" t="s">
        <v>943</v>
      </c>
      <c r="G103" s="119" t="str">
        <f>'2 lentelė'!E102</f>
        <v>P.S.328</v>
      </c>
      <c r="H103" s="119" t="str">
        <f>'2 lentelė'!F102</f>
        <v>Lietaus nuotėkio plotas, iš kurio surenkamam paviršiniam (lietaus) vandeniui tvarkyti įrengta ir (ar) rekonstruota infrastruktūra, ha</v>
      </c>
      <c r="I103" s="119">
        <f>'2 lentelė'!G102</f>
        <v>52.58</v>
      </c>
      <c r="J103" s="119">
        <v>52.58</v>
      </c>
      <c r="K103" s="119">
        <v>53.46</v>
      </c>
      <c r="L103" s="119" t="str">
        <f>'2 lentelė'!H102</f>
        <v>P.N.028</v>
      </c>
      <c r="M103" s="119" t="str">
        <f>'2 lentelė'!I102</f>
        <v>Inventorizuota neapskaityto paviršinių nuotekų nuotakyno dalis, proc.</v>
      </c>
      <c r="N103" s="119">
        <f>'2 lentelė'!J102</f>
        <v>20.25</v>
      </c>
      <c r="O103" s="119">
        <v>20.25</v>
      </c>
      <c r="P103" s="148">
        <v>20.3</v>
      </c>
      <c r="Q103" s="121"/>
      <c r="R103" s="23"/>
      <c r="S103" s="23"/>
      <c r="T103" s="52"/>
      <c r="U103" s="148"/>
      <c r="V103" s="123"/>
      <c r="W103" s="31"/>
      <c r="X103" s="23"/>
      <c r="Y103" s="26"/>
      <c r="Z103" s="120"/>
      <c r="AA103" s="124"/>
      <c r="AB103" s="48"/>
      <c r="AC103" s="48"/>
      <c r="AD103" s="66"/>
      <c r="AE103" s="150"/>
      <c r="AF103" s="124"/>
      <c r="AG103" s="48"/>
      <c r="AH103" s="48"/>
      <c r="AI103" s="66"/>
      <c r="AJ103" s="150"/>
      <c r="AK103" s="27"/>
    </row>
    <row r="104" spans="2:37" ht="156" customHeight="1" x14ac:dyDescent="0.35">
      <c r="B104" s="29" t="str">
        <f>'1 lentelė'!$B103</f>
        <v>2.2.1.2.2</v>
      </c>
      <c r="C104" s="29" t="str">
        <f>'1 lentelė'!$C103</f>
        <v>R090007-080000-2208</v>
      </c>
      <c r="D104" s="29" t="str">
        <f>'1 lentelė'!$D103</f>
        <v>Inžinerinių paviršinių nuotekų surinkimo ir šalinimo tinklų rekonstravimas Visagino g. atkarpoje nuo Parko iki Vilties g.</v>
      </c>
      <c r="E104" s="29" t="s">
        <v>65</v>
      </c>
      <c r="F104" s="154" t="s">
        <v>944</v>
      </c>
      <c r="G104" s="119" t="str">
        <f>'2 lentelė'!E103</f>
        <v>P.S.328</v>
      </c>
      <c r="H104" s="119" t="str">
        <f>'2 lentelė'!F103</f>
        <v>Lietaus nuotėkio plotas, iš kurio surenkamam paviršiniam (lietaus) vandeniui tvarkyti, įrengta ir (ar) rekonstruota infrastruktūra, ha</v>
      </c>
      <c r="I104" s="119">
        <f>'2 lentelė'!G103</f>
        <v>71.92</v>
      </c>
      <c r="J104" s="119">
        <v>71.92</v>
      </c>
      <c r="K104" s="119">
        <v>78.56</v>
      </c>
      <c r="L104" s="119"/>
      <c r="M104" s="26"/>
      <c r="N104" s="26"/>
      <c r="O104" s="52"/>
      <c r="P104" s="148"/>
      <c r="Q104" s="121"/>
      <c r="R104" s="23"/>
      <c r="S104" s="23"/>
      <c r="T104" s="52"/>
      <c r="U104" s="148"/>
      <c r="V104" s="123"/>
      <c r="W104" s="31"/>
      <c r="X104" s="23"/>
      <c r="Y104" s="26"/>
      <c r="Z104" s="120"/>
      <c r="AA104" s="124"/>
      <c r="AB104" s="48"/>
      <c r="AC104" s="48"/>
      <c r="AD104" s="66"/>
      <c r="AE104" s="150"/>
      <c r="AF104" s="124"/>
      <c r="AG104" s="48"/>
      <c r="AH104" s="48"/>
      <c r="AI104" s="66"/>
      <c r="AJ104" s="150"/>
      <c r="AK104" s="27"/>
    </row>
    <row r="105" spans="2:37" ht="80.25" customHeight="1" x14ac:dyDescent="0.35">
      <c r="B105" s="21" t="str">
        <f>'1 lentelė'!$B104</f>
        <v>2.2.1.3</v>
      </c>
      <c r="C105" s="21"/>
      <c r="D105" s="75" t="str">
        <f>'1 lentelė'!$D104</f>
        <v>Priemonė: Komunalinių atliekų tvarkymo infrastruktūros plėtra</v>
      </c>
      <c r="E105" s="21"/>
      <c r="F105" s="117"/>
      <c r="G105" s="21"/>
      <c r="H105" s="21"/>
      <c r="I105" s="21"/>
      <c r="J105" s="21"/>
      <c r="K105" s="117"/>
      <c r="L105" s="21"/>
      <c r="M105" s="21"/>
      <c r="N105" s="21"/>
      <c r="O105" s="21"/>
      <c r="P105" s="117"/>
      <c r="Q105" s="21"/>
      <c r="R105" s="21"/>
      <c r="S105" s="21"/>
      <c r="T105" s="21"/>
      <c r="U105" s="117"/>
      <c r="V105" s="21"/>
      <c r="W105" s="21"/>
      <c r="X105" s="21"/>
      <c r="Y105" s="21"/>
      <c r="Z105" s="117"/>
      <c r="AA105" s="21"/>
      <c r="AB105" s="21"/>
      <c r="AC105" s="21"/>
      <c r="AD105" s="21"/>
      <c r="AE105" s="117"/>
      <c r="AF105" s="21"/>
      <c r="AG105" s="21"/>
      <c r="AH105" s="21"/>
      <c r="AI105" s="21"/>
      <c r="AJ105" s="117"/>
      <c r="AK105" s="27"/>
    </row>
    <row r="106" spans="2:37" ht="103.5" customHeight="1" x14ac:dyDescent="0.35">
      <c r="B106" s="29" t="str">
        <f>'1 lentelė'!$B105</f>
        <v>2.2.1.3.1</v>
      </c>
      <c r="C106" s="29" t="str">
        <f>'1 lentelė'!$C105</f>
        <v>R090008-050000-2209</v>
      </c>
      <c r="D106" s="29" t="str">
        <f>'1 lentelė'!$D105</f>
        <v>Komunalinių atliekų tvarkymo infrastruktūros plėtra Visagino savivaldybėje</v>
      </c>
      <c r="E106" s="29" t="s">
        <v>66</v>
      </c>
      <c r="F106" s="154" t="s">
        <v>945</v>
      </c>
      <c r="G106" s="297" t="str">
        <f>'2 lentelė'!E105</f>
        <v>P.S.329</v>
      </c>
      <c r="H106" s="26" t="str">
        <f>'2 lentelė'!F105</f>
        <v>Sukurti /pagerinti atskiro komunalinių atliekų surinkimo pajėgumai (tonos/metai)</v>
      </c>
      <c r="I106" s="161">
        <f>'2 lentelė'!G105</f>
        <v>1105.32</v>
      </c>
      <c r="J106" s="26">
        <v>1185.6500000000001</v>
      </c>
      <c r="K106" s="120">
        <v>1185.6500000000001</v>
      </c>
      <c r="L106" s="119"/>
      <c r="M106" s="26"/>
      <c r="N106" s="26"/>
      <c r="O106" s="52"/>
      <c r="P106" s="148"/>
      <c r="Q106" s="121"/>
      <c r="R106" s="23"/>
      <c r="S106" s="23"/>
      <c r="T106" s="52"/>
      <c r="U106" s="148"/>
      <c r="V106" s="123"/>
      <c r="W106" s="31"/>
      <c r="X106" s="23"/>
      <c r="Y106" s="26"/>
      <c r="Z106" s="120"/>
      <c r="AA106" s="124"/>
      <c r="AB106" s="48"/>
      <c r="AC106" s="48"/>
      <c r="AD106" s="66"/>
      <c r="AE106" s="150"/>
      <c r="AF106" s="124"/>
      <c r="AG106" s="48"/>
      <c r="AH106" s="48"/>
      <c r="AI106" s="66"/>
      <c r="AJ106" s="150"/>
      <c r="AK106" s="27"/>
    </row>
    <row r="107" spans="2:37" ht="165" customHeight="1" x14ac:dyDescent="0.35">
      <c r="B107" s="29" t="str">
        <f>'1 lentelė'!$B106</f>
        <v>2.2.1.3.2</v>
      </c>
      <c r="C107" s="29" t="str">
        <f>'1 lentelė'!$C106</f>
        <v>R090008-050000-2210</v>
      </c>
      <c r="D107" s="29" t="str">
        <f>'1 lentelė'!$D106</f>
        <v>Konteinerinių aikštelių įrengimas ( rekonstrukcija) Ignalinos r. savivaldybėje ir atliekų surinkimo konteinerių konteinerinėms aikštelėms įsigijimas</v>
      </c>
      <c r="E107" s="29" t="s">
        <v>66</v>
      </c>
      <c r="F107" s="154" t="s">
        <v>946</v>
      </c>
      <c r="G107" s="297" t="str">
        <f>'2 lentelė'!E106</f>
        <v>P.S.329</v>
      </c>
      <c r="H107" s="26" t="str">
        <f>'2 lentelė'!F106</f>
        <v>Sukurti/ pagerinti atskiro komunalinių atliekų surinkimo pajėgumai (tonos/metai)</v>
      </c>
      <c r="I107" s="161">
        <f>'2 lentelė'!G106</f>
        <v>729</v>
      </c>
      <c r="J107" s="26">
        <v>729</v>
      </c>
      <c r="K107" s="120">
        <v>853.7</v>
      </c>
      <c r="L107" s="119"/>
      <c r="M107" s="26"/>
      <c r="N107" s="26"/>
      <c r="O107" s="52"/>
      <c r="P107" s="148"/>
      <c r="Q107" s="121"/>
      <c r="R107" s="23"/>
      <c r="S107" s="23"/>
      <c r="T107" s="52"/>
      <c r="U107" s="148"/>
      <c r="V107" s="123"/>
      <c r="W107" s="31"/>
      <c r="X107" s="23"/>
      <c r="Y107" s="26"/>
      <c r="Z107" s="120"/>
      <c r="AA107" s="124"/>
      <c r="AB107" s="48"/>
      <c r="AC107" s="48"/>
      <c r="AD107" s="66"/>
      <c r="AE107" s="150"/>
      <c r="AF107" s="124"/>
      <c r="AG107" s="48"/>
      <c r="AH107" s="48"/>
      <c r="AI107" s="66"/>
      <c r="AJ107" s="150"/>
      <c r="AK107" s="27"/>
    </row>
    <row r="108" spans="2:37" ht="99.75" customHeight="1" x14ac:dyDescent="0.35">
      <c r="B108" s="29" t="str">
        <f>'1 lentelė'!$B107</f>
        <v>2.2.1.3.3</v>
      </c>
      <c r="C108" s="29" t="str">
        <f>'1 lentelė'!$C107</f>
        <v>R090008-050000-2211</v>
      </c>
      <c r="D108" s="29" t="str">
        <f>'1 lentelė'!$D107</f>
        <v>Komunalinių atliekų tvarkymo infrastruktūros plėtra Anykščių rajono savivaldybėje</v>
      </c>
      <c r="E108" s="29" t="s">
        <v>66</v>
      </c>
      <c r="F108" s="154" t="s">
        <v>947</v>
      </c>
      <c r="G108" s="297" t="str">
        <f>'2 lentelė'!E107</f>
        <v>P.S.329</v>
      </c>
      <c r="H108" s="26" t="str">
        <f>'2 lentelė'!F107</f>
        <v>Sukurti /pagerinti atskiro komunalinių atliekų surinkimo pajėgumai</v>
      </c>
      <c r="I108" s="161">
        <f>'2 lentelė'!G107</f>
        <v>2553.5</v>
      </c>
      <c r="J108" s="26">
        <v>2553.5</v>
      </c>
      <c r="K108" s="120">
        <v>2553.5</v>
      </c>
      <c r="L108" s="119"/>
      <c r="M108" s="26"/>
      <c r="N108" s="26"/>
      <c r="O108" s="52"/>
      <c r="P108" s="148"/>
      <c r="Q108" s="121"/>
      <c r="R108" s="23"/>
      <c r="S108" s="23"/>
      <c r="T108" s="52"/>
      <c r="U108" s="148"/>
      <c r="V108" s="123"/>
      <c r="W108" s="31"/>
      <c r="X108" s="23"/>
      <c r="Y108" s="26"/>
      <c r="Z108" s="120"/>
      <c r="AA108" s="124"/>
      <c r="AB108" s="48"/>
      <c r="AC108" s="48"/>
      <c r="AD108" s="66"/>
      <c r="AE108" s="150"/>
      <c r="AF108" s="124"/>
      <c r="AG108" s="48"/>
      <c r="AH108" s="48"/>
      <c r="AI108" s="66"/>
      <c r="AJ108" s="150"/>
      <c r="AK108" s="27"/>
    </row>
    <row r="109" spans="2:37" ht="97.5" customHeight="1" x14ac:dyDescent="0.35">
      <c r="B109" s="29" t="str">
        <f>'1 lentelė'!$B108</f>
        <v>2.2.1.3.4</v>
      </c>
      <c r="C109" s="29" t="str">
        <f>'1 lentelė'!$C108</f>
        <v>R090008-050000-2212</v>
      </c>
      <c r="D109" s="29" t="str">
        <f>'1 lentelė'!$D108</f>
        <v>Molėtų rajono komunalinių atliekų tvarkymo infrastruktūros plėtra</v>
      </c>
      <c r="E109" s="29" t="s">
        <v>66</v>
      </c>
      <c r="F109" s="154" t="s">
        <v>948</v>
      </c>
      <c r="G109" s="297" t="str">
        <f>'2 lentelė'!E108</f>
        <v>P.S.329</v>
      </c>
      <c r="H109" s="26" t="str">
        <f>'2 lentelė'!F108</f>
        <v>Sukurti /pagerinti atskiro komunalinių atliekų surinkimo pajėgumai</v>
      </c>
      <c r="I109" s="161">
        <f>'2 lentelė'!G108</f>
        <v>2248.75</v>
      </c>
      <c r="J109" s="52">
        <v>984</v>
      </c>
      <c r="K109" s="262">
        <v>2248.75</v>
      </c>
      <c r="L109" s="119"/>
      <c r="M109" s="26"/>
      <c r="N109" s="26"/>
      <c r="O109" s="52"/>
      <c r="P109" s="148"/>
      <c r="Q109" s="121"/>
      <c r="R109" s="23"/>
      <c r="S109" s="23"/>
      <c r="T109" s="52"/>
      <c r="U109" s="148"/>
      <c r="V109" s="123"/>
      <c r="W109" s="31"/>
      <c r="X109" s="23"/>
      <c r="Y109" s="26"/>
      <c r="Z109" s="120"/>
      <c r="AA109" s="124"/>
      <c r="AB109" s="48"/>
      <c r="AC109" s="48"/>
      <c r="AD109" s="66"/>
      <c r="AE109" s="150"/>
      <c r="AF109" s="124"/>
      <c r="AG109" s="48"/>
      <c r="AH109" s="48"/>
      <c r="AI109" s="66"/>
      <c r="AJ109" s="150"/>
      <c r="AK109" s="27"/>
    </row>
    <row r="110" spans="2:37" ht="110.25" customHeight="1" x14ac:dyDescent="0.35">
      <c r="B110" s="29" t="str">
        <f>'1 lentelė'!$B109</f>
        <v>2.2.1.3.5</v>
      </c>
      <c r="C110" s="29" t="str">
        <f>'1 lentelė'!$C109</f>
        <v>R090008-050000-2213</v>
      </c>
      <c r="D110" s="29" t="str">
        <f>'1 lentelė'!$D109</f>
        <v>Komunalinių atliekų tvarkymo infrastruktūros plėtra Zarasų rajone</v>
      </c>
      <c r="E110" s="29" t="s">
        <v>66</v>
      </c>
      <c r="F110" s="154" t="s">
        <v>949</v>
      </c>
      <c r="G110" s="297" t="str">
        <f>'2 lentelė'!E109</f>
        <v>P.S.329</v>
      </c>
      <c r="H110" s="26" t="str">
        <f>'2 lentelė'!F109</f>
        <v>Sukurti /pagerinti atskiro komunalinių atliekų surinkimo pajėgumai (tonos/metai)</v>
      </c>
      <c r="I110" s="161">
        <f>'2 lentelė'!G109</f>
        <v>1213.93</v>
      </c>
      <c r="J110" s="26">
        <v>1213.93</v>
      </c>
      <c r="K110" s="120">
        <v>0</v>
      </c>
      <c r="L110" s="119"/>
      <c r="M110" s="26"/>
      <c r="N110" s="26"/>
      <c r="O110" s="52"/>
      <c r="P110" s="148"/>
      <c r="Q110" s="121"/>
      <c r="R110" s="23"/>
      <c r="S110" s="23"/>
      <c r="T110" s="52"/>
      <c r="U110" s="148"/>
      <c r="V110" s="123"/>
      <c r="W110" s="31"/>
      <c r="X110" s="23"/>
      <c r="Y110" s="26"/>
      <c r="Z110" s="120"/>
      <c r="AA110" s="124"/>
      <c r="AB110" s="48"/>
      <c r="AC110" s="48"/>
      <c r="AD110" s="66"/>
      <c r="AE110" s="150"/>
      <c r="AF110" s="124"/>
      <c r="AG110" s="48"/>
      <c r="AH110" s="48"/>
      <c r="AI110" s="66"/>
      <c r="AJ110" s="150"/>
      <c r="AK110" s="27"/>
    </row>
    <row r="111" spans="2:37" ht="96.75" customHeight="1" x14ac:dyDescent="0.35">
      <c r="B111" s="29" t="str">
        <f>'1 lentelė'!$B110</f>
        <v>2.2.1.3.6</v>
      </c>
      <c r="C111" s="29" t="str">
        <f>'1 lentelė'!$C110</f>
        <v>R090008-050000-2214</v>
      </c>
      <c r="D111" s="29" t="str">
        <f>'1 lentelė'!$D110</f>
        <v>Komunalinių atliekų tvarkymo infrastruktūros plėtra Utenos rajone</v>
      </c>
      <c r="E111" s="29" t="s">
        <v>66</v>
      </c>
      <c r="F111" s="154" t="s">
        <v>950</v>
      </c>
      <c r="G111" s="297" t="str">
        <f>'2 lentelė'!E110</f>
        <v>P.S.329</v>
      </c>
      <c r="H111" s="26" t="str">
        <f>'2 lentelė'!F110</f>
        <v>Sukurti/pagerinti atskiro komunalinių atliekų surinkimo pajėgumai (tonos/ metai)</v>
      </c>
      <c r="I111" s="161">
        <f>'2 lentelė'!G110</f>
        <v>3064.6</v>
      </c>
      <c r="J111" s="52">
        <v>3064.6</v>
      </c>
      <c r="K111" s="148">
        <v>0</v>
      </c>
      <c r="L111" s="119"/>
      <c r="M111" s="26"/>
      <c r="N111" s="26"/>
      <c r="O111" s="52"/>
      <c r="P111" s="148"/>
      <c r="Q111" s="121"/>
      <c r="R111" s="23"/>
      <c r="S111" s="23"/>
      <c r="T111" s="52"/>
      <c r="U111" s="148"/>
      <c r="V111" s="123"/>
      <c r="W111" s="31"/>
      <c r="X111" s="23"/>
      <c r="Y111" s="26"/>
      <c r="Z111" s="120"/>
      <c r="AA111" s="124"/>
      <c r="AB111" s="48"/>
      <c r="AC111" s="48"/>
      <c r="AD111" s="66"/>
      <c r="AE111" s="150"/>
      <c r="AF111" s="124"/>
      <c r="AG111" s="48"/>
      <c r="AH111" s="48"/>
      <c r="AI111" s="66"/>
      <c r="AJ111" s="150"/>
      <c r="AK111" s="27"/>
    </row>
    <row r="112" spans="2:37" ht="96" customHeight="1" x14ac:dyDescent="0.35">
      <c r="B112" s="29" t="str">
        <f>'1 lentelė'!$B111</f>
        <v>2.2.1.3.7</v>
      </c>
      <c r="C112" s="29" t="str">
        <f>'1 lentelė'!$C111</f>
        <v>R090008-050000-2215</v>
      </c>
      <c r="D112" s="29" t="str">
        <f>'1 lentelė'!$D111</f>
        <v>Komunalinių atliekų infrastruktūros plėtra</v>
      </c>
      <c r="E112" s="29" t="s">
        <v>66</v>
      </c>
      <c r="F112" s="154"/>
      <c r="G112" s="297" t="str">
        <f>'2 lentelė'!E111</f>
        <v>P.S.330</v>
      </c>
      <c r="H112" s="26" t="str">
        <f>'2 lentelė'!F111</f>
        <v>Sukurti /pagerinti maisto/virtuvės atliekų apdorojimo pajėgumai (tonos/metai)</v>
      </c>
      <c r="I112" s="161">
        <f>'2 lentelė'!G111</f>
        <v>2114</v>
      </c>
      <c r="J112" s="52">
        <f>'2 lentelė'!H111</f>
        <v>0</v>
      </c>
      <c r="K112" s="148">
        <f>'2 lentelė'!I111</f>
        <v>0</v>
      </c>
      <c r="L112" s="161"/>
      <c r="M112" s="26"/>
      <c r="N112" s="26"/>
      <c r="O112" s="52"/>
      <c r="P112" s="148"/>
      <c r="Q112" s="258"/>
      <c r="R112" s="23"/>
      <c r="S112" s="23"/>
      <c r="T112" s="52"/>
      <c r="U112" s="148"/>
      <c r="V112" s="269"/>
      <c r="W112" s="31"/>
      <c r="X112" s="23"/>
      <c r="Y112" s="26"/>
      <c r="Z112" s="120"/>
      <c r="AA112" s="259"/>
      <c r="AB112" s="48"/>
      <c r="AC112" s="48"/>
      <c r="AD112" s="66"/>
      <c r="AE112" s="150"/>
      <c r="AF112" s="259"/>
      <c r="AG112" s="48"/>
      <c r="AH112" s="48"/>
      <c r="AI112" s="66"/>
      <c r="AJ112" s="150"/>
      <c r="AK112" s="27"/>
    </row>
    <row r="113" spans="2:37" ht="40.5" x14ac:dyDescent="0.35">
      <c r="B113" s="53" t="str">
        <f>'1 lentelė'!$B113</f>
        <v>2.2.2.1</v>
      </c>
      <c r="C113" s="53"/>
      <c r="D113" s="77" t="str">
        <f>'1 lentelė'!$D113</f>
        <v>Priemonė: Kraštovaizdžio apsauga</v>
      </c>
      <c r="E113" s="53"/>
      <c r="F113" s="151"/>
      <c r="G113" s="53"/>
      <c r="H113" s="53"/>
      <c r="I113" s="53"/>
      <c r="J113" s="53"/>
      <c r="K113" s="151"/>
      <c r="L113" s="53"/>
      <c r="M113" s="53"/>
      <c r="N113" s="53"/>
      <c r="O113" s="53"/>
      <c r="P113" s="151"/>
      <c r="Q113" s="53"/>
      <c r="R113" s="53"/>
      <c r="S113" s="53"/>
      <c r="T113" s="53"/>
      <c r="U113" s="151"/>
      <c r="V113" s="53"/>
      <c r="W113" s="53"/>
      <c r="X113" s="53"/>
      <c r="Y113" s="53"/>
      <c r="Z113" s="151"/>
      <c r="AA113" s="53"/>
      <c r="AB113" s="53"/>
      <c r="AC113" s="53"/>
      <c r="AD113" s="53"/>
      <c r="AE113" s="151"/>
      <c r="AF113" s="53"/>
      <c r="AG113" s="53"/>
      <c r="AH113" s="53"/>
      <c r="AI113" s="53"/>
      <c r="AJ113" s="151"/>
      <c r="AK113" s="27"/>
    </row>
    <row r="114" spans="2:37" ht="156" customHeight="1" x14ac:dyDescent="0.35">
      <c r="B114" s="29" t="str">
        <f>'1 lentelė'!$B114</f>
        <v>2.2.2.1.1</v>
      </c>
      <c r="C114" s="29" t="str">
        <f>'1 lentelė'!$C114</f>
        <v>R090019-380000-2215</v>
      </c>
      <c r="D114" s="29" t="str">
        <f>'1 lentelė'!$D114</f>
        <v>Zarasų rajono savivaldybės bendrųjų planų koregavimas</v>
      </c>
      <c r="E114" s="29" t="s">
        <v>66</v>
      </c>
      <c r="F114" s="154" t="s">
        <v>951</v>
      </c>
      <c r="G114" s="297" t="str">
        <f>'2 lentelė'!E114</f>
        <v>P.N.092</v>
      </c>
      <c r="H114" s="26" t="str">
        <f>'2 lentelė'!F114</f>
        <v xml:space="preserve">Kraštovaizdžio ir (ar) gamtinio karkaso formavimo aspektais pakeisti ar pakoreguoti savivaldybių ar jų dalių bendrieji planai </v>
      </c>
      <c r="I114" s="161">
        <f>'2 lentelė'!G114</f>
        <v>2</v>
      </c>
      <c r="J114" s="52">
        <v>2</v>
      </c>
      <c r="K114" s="148">
        <v>0</v>
      </c>
      <c r="L114" s="119"/>
      <c r="M114" s="26"/>
      <c r="N114" s="26"/>
      <c r="O114" s="52"/>
      <c r="P114" s="148"/>
      <c r="Q114" s="121"/>
      <c r="R114" s="23"/>
      <c r="S114" s="23"/>
      <c r="T114" s="52"/>
      <c r="U114" s="148"/>
      <c r="V114" s="123"/>
      <c r="W114" s="31"/>
      <c r="X114" s="23"/>
      <c r="Y114" s="26"/>
      <c r="Z114" s="120"/>
      <c r="AA114" s="124"/>
      <c r="AB114" s="48"/>
      <c r="AC114" s="48"/>
      <c r="AD114" s="66"/>
      <c r="AE114" s="150"/>
      <c r="AF114" s="124"/>
      <c r="AG114" s="48"/>
      <c r="AH114" s="48"/>
      <c r="AI114" s="66"/>
      <c r="AJ114" s="150"/>
      <c r="AK114" s="27"/>
    </row>
    <row r="115" spans="2:37" ht="103.5" customHeight="1" x14ac:dyDescent="0.35">
      <c r="B115" s="29" t="str">
        <f>'1 lentelė'!$B115</f>
        <v>2.2.2.1.2</v>
      </c>
      <c r="C115" s="29" t="str">
        <f>'1 lentelė'!$C115</f>
        <v>R090019-380000-2216</v>
      </c>
      <c r="D115" s="29" t="str">
        <f>'1 lentelė'!$D115</f>
        <v>Bešeimininkių apleistų, kraštovaizdį darkančių statinių likvidavimas Molėtų rajono savivaldybėje</v>
      </c>
      <c r="E115" s="29" t="s">
        <v>66</v>
      </c>
      <c r="F115" s="154" t="s">
        <v>952</v>
      </c>
      <c r="G115" s="297" t="str">
        <f>'2 lentelė'!E115</f>
        <v>P.N.093</v>
      </c>
      <c r="H115" s="26" t="str">
        <f>'2 lentelė'!F115</f>
        <v>Likviduoti kraštovaizdį darkantys bešeimininkiai apleisti statiniai ir įrenginiai</v>
      </c>
      <c r="I115" s="161">
        <f>'2 lentelė'!G115</f>
        <v>36</v>
      </c>
      <c r="J115" s="26">
        <v>41</v>
      </c>
      <c r="K115" s="120">
        <v>37</v>
      </c>
      <c r="L115" s="297" t="str">
        <f>'2 lentelė'!H115</f>
        <v>R.N.091</v>
      </c>
      <c r="M115" s="26" t="str">
        <f>'2 lentelė'!I115</f>
        <v>Teritorijų, kuriose įgyvendintos kraštovaizdžio formavimo priemonės, plotas, ha</v>
      </c>
      <c r="N115" s="161">
        <f>'2 lentelė'!J115</f>
        <v>2.98</v>
      </c>
      <c r="O115" s="26">
        <v>3.6</v>
      </c>
      <c r="P115" s="120">
        <v>3.48</v>
      </c>
      <c r="Q115" s="121"/>
      <c r="R115" s="23"/>
      <c r="S115" s="23"/>
      <c r="T115" s="52"/>
      <c r="U115" s="148"/>
      <c r="V115" s="123"/>
      <c r="W115" s="31"/>
      <c r="X115" s="23"/>
      <c r="Y115" s="26"/>
      <c r="Z115" s="120"/>
      <c r="AA115" s="124"/>
      <c r="AB115" s="48"/>
      <c r="AC115" s="48"/>
      <c r="AD115" s="66"/>
      <c r="AE115" s="150"/>
      <c r="AF115" s="124"/>
      <c r="AG115" s="48"/>
      <c r="AH115" s="48"/>
      <c r="AI115" s="66"/>
      <c r="AJ115" s="150"/>
      <c r="AK115" s="27"/>
    </row>
    <row r="116" spans="2:37" ht="121.5" customHeight="1" x14ac:dyDescent="0.35">
      <c r="B116" s="29" t="str">
        <f>'1 lentelė'!$B116</f>
        <v>2.2.2.1.3</v>
      </c>
      <c r="C116" s="29" t="str">
        <f>'1 lentelė'!$C116</f>
        <v>R090019-380000-2217</v>
      </c>
      <c r="D116" s="29" t="str">
        <f>'1 lentelė'!$D116</f>
        <v>Kraštovaizdžio formavimas ir ekologinės būklės gerinimas Zarasų rajone</v>
      </c>
      <c r="E116" s="29" t="s">
        <v>66</v>
      </c>
      <c r="F116" s="154" t="s">
        <v>953</v>
      </c>
      <c r="G116" s="297" t="str">
        <f>'2 lentelė'!E116</f>
        <v>P.S.338</v>
      </c>
      <c r="H116" s="26" t="str">
        <f>'2 lentelė'!F116</f>
        <v>Išsaugotų, sutvarkytų ar atkurtų įvairaus teritorinio lygmens kraštovaizdžio arealų, skaičius</v>
      </c>
      <c r="I116" s="161">
        <f>'2 lentelė'!G116</f>
        <v>3</v>
      </c>
      <c r="J116" s="52">
        <v>3</v>
      </c>
      <c r="K116" s="148">
        <v>0</v>
      </c>
      <c r="L116" s="297" t="str">
        <f>'2 lentelė'!H116</f>
        <v>R.N.091</v>
      </c>
      <c r="M116" s="26" t="str">
        <f>'2 lentelė'!I116</f>
        <v>Teritorijų, kuriose įgyvendintos kraštovaizdžio formavimo priemonės, plotas, ha</v>
      </c>
      <c r="N116" s="161">
        <f>'2 lentelė'!J116</f>
        <v>28.9</v>
      </c>
      <c r="O116" s="52">
        <v>28.9</v>
      </c>
      <c r="P116" s="148">
        <v>0</v>
      </c>
      <c r="Q116" s="121"/>
      <c r="R116" s="29"/>
      <c r="S116" s="23"/>
      <c r="T116" s="52"/>
      <c r="U116" s="148"/>
      <c r="V116" s="123"/>
      <c r="W116" s="31"/>
      <c r="X116" s="23"/>
      <c r="Y116" s="26"/>
      <c r="Z116" s="120"/>
      <c r="AA116" s="124"/>
      <c r="AB116" s="48"/>
      <c r="AC116" s="48"/>
      <c r="AD116" s="66"/>
      <c r="AE116" s="150"/>
      <c r="AF116" s="124"/>
      <c r="AG116" s="48"/>
      <c r="AH116" s="48"/>
      <c r="AI116" s="66"/>
      <c r="AJ116" s="150"/>
      <c r="AK116" s="27"/>
    </row>
    <row r="117" spans="2:37" ht="108.75" customHeight="1" x14ac:dyDescent="0.35">
      <c r="B117" s="29" t="str">
        <f>'1 lentelė'!$B117</f>
        <v>2.2.2.1.4</v>
      </c>
      <c r="C117" s="29" t="str">
        <f>'1 lentelė'!$C117</f>
        <v>R090019-380000-2218</v>
      </c>
      <c r="D117" s="29" t="str">
        <f>'1 lentelė'!$D117</f>
        <v>Želdynų teritorijos formavimas ir kraštovaizdžio būklės gerinimas Utenos mieste</v>
      </c>
      <c r="E117" s="29" t="s">
        <v>66</v>
      </c>
      <c r="F117" s="154" t="s">
        <v>954</v>
      </c>
      <c r="G117" s="297" t="str">
        <f>'2 lentelė'!E117</f>
        <v>P.S.338</v>
      </c>
      <c r="H117" s="26" t="str">
        <f>'2 lentelė'!F117</f>
        <v>Išsaugoti, sutvarkyti ar atkurti įvairaus teritorinio lygmens kraštovaizdžio arealai</v>
      </c>
      <c r="I117" s="161">
        <f>'2 lentelė'!G117</f>
        <v>1</v>
      </c>
      <c r="J117" s="52">
        <v>1</v>
      </c>
      <c r="K117" s="148">
        <v>0</v>
      </c>
      <c r="L117" s="297" t="str">
        <f>'2 lentelė'!H117</f>
        <v>R.N.091</v>
      </c>
      <c r="M117" s="26" t="str">
        <f>'2 lentelė'!I117</f>
        <v>Teritorijų, kuriose įgyvendintos kraštovaizdžio formavimo priemonės, plotas, ha</v>
      </c>
      <c r="N117" s="161">
        <f>'2 lentelė'!J117</f>
        <v>8.6999999999999993</v>
      </c>
      <c r="O117" s="52">
        <v>8.6999999999999993</v>
      </c>
      <c r="P117" s="148">
        <v>0</v>
      </c>
      <c r="Q117" s="121"/>
      <c r="R117" s="23"/>
      <c r="S117" s="23"/>
      <c r="T117" s="52"/>
      <c r="U117" s="148"/>
      <c r="V117" s="123"/>
      <c r="W117" s="31"/>
      <c r="X117" s="23"/>
      <c r="Y117" s="26"/>
      <c r="Z117" s="120"/>
      <c r="AA117" s="124"/>
      <c r="AB117" s="48"/>
      <c r="AC117" s="48"/>
      <c r="AD117" s="66"/>
      <c r="AE117" s="150"/>
      <c r="AF117" s="124"/>
      <c r="AG117" s="48"/>
      <c r="AH117" s="48"/>
      <c r="AI117" s="66"/>
      <c r="AJ117" s="150"/>
      <c r="AK117" s="27"/>
    </row>
    <row r="118" spans="2:37" ht="144" customHeight="1" x14ac:dyDescent="0.35">
      <c r="B118" s="29" t="str">
        <f>'1 lentelė'!$B118</f>
        <v>2.2.2.1.5</v>
      </c>
      <c r="C118" s="29" t="str">
        <f>'1 lentelė'!$C118</f>
        <v>R090019-380000-2219</v>
      </c>
      <c r="D118" s="29" t="str">
        <f>'1 lentelė'!$D118</f>
        <v>,,Anykščių rajono kraštovaizdžio estetinio potencialo didinimas likviduojant bešeimininkius  kraštovaizdį darkančius statinius“</v>
      </c>
      <c r="E118" s="29" t="s">
        <v>66</v>
      </c>
      <c r="F118" s="154" t="s">
        <v>955</v>
      </c>
      <c r="G118" s="297" t="str">
        <f>'2 lentelė'!E118</f>
        <v>P.N.093</v>
      </c>
      <c r="H118" s="26" t="str">
        <f>'2 lentelė'!F118</f>
        <v>Likviduoti kraštovaizdį darkantys bešeimininkiai apleisti statiniai ir įrenginiai, vnt.</v>
      </c>
      <c r="I118" s="161">
        <f>'2 lentelė'!G118</f>
        <v>68</v>
      </c>
      <c r="J118" s="26">
        <v>68</v>
      </c>
      <c r="K118" s="26">
        <v>68</v>
      </c>
      <c r="L118" s="297" t="str">
        <f>'2 lentelė'!H118</f>
        <v>R.N.091</v>
      </c>
      <c r="M118" s="26" t="str">
        <f>'2 lentelė'!I118</f>
        <v>Teritorijų, kuriose įgyvendintos kraštovaizdžio formavimo priemonės, plotas, ha</v>
      </c>
      <c r="N118" s="161">
        <f>'2 lentelė'!J118</f>
        <v>18.32</v>
      </c>
      <c r="O118" s="26">
        <v>18.32</v>
      </c>
      <c r="P118" s="26">
        <v>18.32</v>
      </c>
      <c r="Q118" s="121"/>
      <c r="R118" s="23"/>
      <c r="S118" s="23"/>
      <c r="T118" s="52"/>
      <c r="U118" s="148"/>
      <c r="V118" s="123"/>
      <c r="W118" s="31"/>
      <c r="X118" s="23"/>
      <c r="Y118" s="26"/>
      <c r="Z118" s="120"/>
      <c r="AA118" s="124"/>
      <c r="AB118" s="48"/>
      <c r="AC118" s="48"/>
      <c r="AD118" s="66"/>
      <c r="AE118" s="150"/>
      <c r="AF118" s="124"/>
      <c r="AG118" s="48"/>
      <c r="AH118" s="48"/>
      <c r="AI118" s="66"/>
      <c r="AJ118" s="150"/>
      <c r="AK118" s="27"/>
    </row>
    <row r="119" spans="2:37" ht="112.5" customHeight="1" x14ac:dyDescent="0.35">
      <c r="B119" s="29" t="str">
        <f>'1 lentelė'!$B119</f>
        <v>2.2.2.1.6</v>
      </c>
      <c r="C119" s="29" t="str">
        <f>'1 lentelė'!$C119</f>
        <v>R090019-380000-2220</v>
      </c>
      <c r="D119" s="29" t="str">
        <f>'1 lentelė'!$D119</f>
        <v>Kraštovaizdžio formavimas ir ekologinės būklės gerinimas Anykščių rajono savivaldybėje</v>
      </c>
      <c r="E119" s="29" t="s">
        <v>66</v>
      </c>
      <c r="F119" s="118" t="s">
        <v>956</v>
      </c>
      <c r="G119" s="297" t="str">
        <f>'2 lentelė'!E119</f>
        <v>R.N.091</v>
      </c>
      <c r="H119" s="26" t="str">
        <f>'2 lentelė'!F119</f>
        <v>Teritorijų, kuriose įgyvendintos kraštovaizdžio formavimo priemonės, plotas, ha</v>
      </c>
      <c r="I119" s="161">
        <f>'2 lentelė'!G119</f>
        <v>3.04</v>
      </c>
      <c r="J119" s="47">
        <v>3.04</v>
      </c>
      <c r="K119" s="141">
        <v>3.04</v>
      </c>
      <c r="L119" s="297" t="str">
        <f>'2 lentelė'!H119</f>
        <v>P.N.093</v>
      </c>
      <c r="M119" s="26" t="str">
        <f>'2 lentelė'!I119</f>
        <v>Likviduoti kraštovaizdį darkantys bešeimininkiai apleisti statiniai ir įrenginiai</v>
      </c>
      <c r="N119" s="161">
        <f>'2 lentelė'!J119</f>
        <v>34</v>
      </c>
      <c r="O119" s="26">
        <v>34</v>
      </c>
      <c r="P119" s="120">
        <v>34</v>
      </c>
      <c r="Q119" s="121"/>
      <c r="R119" s="23"/>
      <c r="S119" s="23"/>
      <c r="T119" s="52"/>
      <c r="U119" s="148"/>
      <c r="V119" s="123"/>
      <c r="W119" s="31"/>
      <c r="X119" s="23"/>
      <c r="Y119" s="26"/>
      <c r="Z119" s="120"/>
      <c r="AA119" s="124"/>
      <c r="AB119" s="48"/>
      <c r="AC119" s="48"/>
      <c r="AD119" s="66"/>
      <c r="AE119" s="150"/>
      <c r="AF119" s="124"/>
      <c r="AG119" s="48"/>
      <c r="AH119" s="48"/>
      <c r="AI119" s="66"/>
      <c r="AJ119" s="150"/>
      <c r="AK119" s="27"/>
    </row>
    <row r="120" spans="2:37" ht="153.75" customHeight="1" x14ac:dyDescent="0.35">
      <c r="B120" s="29" t="str">
        <f>'1 lentelė'!$B120</f>
        <v>2.2.2.1.7</v>
      </c>
      <c r="C120" s="29" t="str">
        <f>'1 lentelė'!$C120</f>
        <v>R090019-380000-2221</v>
      </c>
      <c r="D120" s="29" t="str">
        <f>'1 lentelė'!$D120</f>
        <v>Visagino miesto kraštovaizdžio formavimas, ekologinės būklės gerinimas ir želdynų tvarkymas (kūrimas) gamtinio karkaso teritorijose</v>
      </c>
      <c r="E120" s="29" t="s">
        <v>66</v>
      </c>
      <c r="F120" s="154" t="s">
        <v>957</v>
      </c>
      <c r="G120" s="297" t="str">
        <f>'2 lentelė'!E120</f>
        <v>P.S.338</v>
      </c>
      <c r="H120" s="26" t="str">
        <f>'2 lentelė'!F120</f>
        <v>Išsaugoti, sutvarkyti ar atkurti įvairaus teritorinio lygmens kraštovaizdžio arealai</v>
      </c>
      <c r="I120" s="161">
        <f>'2 lentelė'!G120</f>
        <v>1</v>
      </c>
      <c r="J120" s="52">
        <v>1</v>
      </c>
      <c r="K120" s="148">
        <v>0</v>
      </c>
      <c r="L120" s="297" t="str">
        <f>'2 lentelė'!H120</f>
        <v>R.N.091</v>
      </c>
      <c r="M120" s="26" t="str">
        <f>'2 lentelė'!I120</f>
        <v>Teritorijų, kuriose įgyvendintos kraštovaizdžio formavimo priemonės, plotas, ha</v>
      </c>
      <c r="N120" s="161">
        <f>'2 lentelė'!J120</f>
        <v>20</v>
      </c>
      <c r="O120" s="52">
        <v>20</v>
      </c>
      <c r="P120" s="148">
        <v>0</v>
      </c>
      <c r="Q120" s="121"/>
      <c r="R120" s="23"/>
      <c r="S120" s="23"/>
      <c r="T120" s="52"/>
      <c r="U120" s="148"/>
      <c r="V120" s="123"/>
      <c r="W120" s="31"/>
      <c r="X120" s="23"/>
      <c r="Y120" s="26"/>
      <c r="Z120" s="120"/>
      <c r="AA120" s="124"/>
      <c r="AB120" s="48"/>
      <c r="AC120" s="48"/>
      <c r="AD120" s="66"/>
      <c r="AE120" s="150"/>
      <c r="AF120" s="124"/>
      <c r="AG120" s="48"/>
      <c r="AH120" s="48"/>
      <c r="AI120" s="66"/>
      <c r="AJ120" s="150"/>
      <c r="AK120" s="27"/>
    </row>
    <row r="121" spans="2:37" ht="145.5" customHeight="1" x14ac:dyDescent="0.35">
      <c r="B121" s="29" t="str">
        <f>'1 lentelė'!$B121</f>
        <v>2.2.2.1.8</v>
      </c>
      <c r="C121" s="29" t="str">
        <f>'1 lentelė'!$C121</f>
        <v>R090019-380000-2222</v>
      </c>
      <c r="D121" s="29" t="str">
        <f>'1 lentelė'!$D121</f>
        <v>Utenos rajono kraštovaizdžio estetinio potencialo didinimas likviduojant bešeimininkius apleistus, kraštovaizdį darkančius statinius</v>
      </c>
      <c r="E121" s="29" t="s">
        <v>66</v>
      </c>
      <c r="F121" s="154" t="s">
        <v>958</v>
      </c>
      <c r="G121" s="297" t="str">
        <f>'2 lentelė'!E121</f>
        <v>P.N.093</v>
      </c>
      <c r="H121" s="26" t="str">
        <f>'2 lentelė'!F121</f>
        <v>Likviduoti kraštovaizdį darkantys bešeimininkiai apleisti statiniai ir įrenginiai</v>
      </c>
      <c r="I121" s="161">
        <f>'2 lentelė'!G121</f>
        <v>7</v>
      </c>
      <c r="J121" s="26">
        <v>7</v>
      </c>
      <c r="K121" s="120">
        <v>7</v>
      </c>
      <c r="L121" s="297" t="str">
        <f>'2 lentelė'!H121</f>
        <v>R.N.091</v>
      </c>
      <c r="M121" s="26" t="str">
        <f>'2 lentelė'!I121</f>
        <v>Teritorijų, kuriose įgyvendintos kraštovaizdžio formavimo priemonės, plotas, ha</v>
      </c>
      <c r="N121" s="161">
        <f>'2 lentelė'!J121</f>
        <v>0.61</v>
      </c>
      <c r="O121" s="26">
        <v>0.61</v>
      </c>
      <c r="P121" s="120">
        <v>0.61</v>
      </c>
      <c r="Q121" s="121"/>
      <c r="R121" s="23"/>
      <c r="S121" s="23"/>
      <c r="T121" s="52"/>
      <c r="U121" s="148"/>
      <c r="V121" s="123"/>
      <c r="W121" s="31"/>
      <c r="X121" s="23"/>
      <c r="Y121" s="26"/>
      <c r="Z121" s="120"/>
      <c r="AA121" s="124"/>
      <c r="AB121" s="48"/>
      <c r="AC121" s="48"/>
      <c r="AD121" s="66"/>
      <c r="AE121" s="150"/>
      <c r="AF121" s="124"/>
      <c r="AG121" s="48"/>
      <c r="AH121" s="48"/>
      <c r="AI121" s="66"/>
      <c r="AJ121" s="150"/>
      <c r="AK121" s="27"/>
    </row>
    <row r="122" spans="2:37" ht="156" x14ac:dyDescent="0.35">
      <c r="B122" s="29" t="str">
        <f>'1 lentelė'!$B122</f>
        <v>2.2.2.1.9</v>
      </c>
      <c r="C122" s="29" t="str">
        <f>'1 lentelė'!$C122</f>
        <v>R090019-380000-2223</v>
      </c>
      <c r="D122" s="29" t="str">
        <f>'1 lentelė'!$D122</f>
        <v xml:space="preserve">Kraštovaizdžio planavimas, tvarkymas ir būklės gerinimas Molėtų rajone </v>
      </c>
      <c r="E122" s="29" t="s">
        <v>66</v>
      </c>
      <c r="F122" s="154" t="s">
        <v>959</v>
      </c>
      <c r="G122" s="297" t="str">
        <f>'2 lentelė'!E122</f>
        <v>P.N.093</v>
      </c>
      <c r="H122" s="26" t="str">
        <f>'2 lentelė'!F122</f>
        <v>Likviduoti kraštovaizdį darkantys bešeimininkiai apleisti statiniai ir įrenginiai</v>
      </c>
      <c r="I122" s="161">
        <f>'2 lentelė'!G122</f>
        <v>35</v>
      </c>
      <c r="J122" s="26">
        <v>35</v>
      </c>
      <c r="K122" s="120">
        <v>35</v>
      </c>
      <c r="L122" s="297" t="str">
        <f>'2 lentelė'!H122</f>
        <v>P.N.092</v>
      </c>
      <c r="M122" s="26" t="str">
        <f>'2 lentelė'!I122</f>
        <v xml:space="preserve">Kraštovaizdžio ir (ar) gamtinio karkaso formavimo aspektais pakeisti ar pakoreguoti savivaldybių ar jų dalių bendrieji planai </v>
      </c>
      <c r="N122" s="161">
        <f>'2 lentelė'!J122</f>
        <v>1</v>
      </c>
      <c r="O122" s="52">
        <v>1</v>
      </c>
      <c r="P122" s="148">
        <v>1</v>
      </c>
      <c r="Q122" s="298" t="str">
        <f>'2 lentelė'!K122</f>
        <v>R.N.091</v>
      </c>
      <c r="R122" s="23" t="str">
        <f>'2 lentelė'!L122</f>
        <v>Teritorijų, kuriose įgyvendintos kraštovaizdžio formavimo priemonės, plotas, ha</v>
      </c>
      <c r="S122" s="258">
        <f>'2 lentelė'!M122</f>
        <v>3.07</v>
      </c>
      <c r="T122" s="26">
        <v>3.07</v>
      </c>
      <c r="U122" s="120">
        <v>3.07</v>
      </c>
      <c r="V122" s="123"/>
      <c r="W122" s="31"/>
      <c r="X122" s="23"/>
      <c r="Y122" s="26"/>
      <c r="Z122" s="120"/>
      <c r="AA122" s="124"/>
      <c r="AB122" s="48"/>
      <c r="AC122" s="48"/>
      <c r="AD122" s="66"/>
      <c r="AE122" s="150"/>
      <c r="AF122" s="124"/>
      <c r="AG122" s="48"/>
      <c r="AH122" s="48"/>
      <c r="AI122" s="66"/>
      <c r="AJ122" s="150"/>
      <c r="AK122" s="27"/>
    </row>
    <row r="123" spans="2:37" ht="143" x14ac:dyDescent="0.35">
      <c r="B123" s="29" t="str">
        <f>'1 lentelė'!$B123</f>
        <v>2.2.2.1.10</v>
      </c>
      <c r="C123" s="29" t="str">
        <f>'1 lentelė'!$C123</f>
        <v>R090019-380000-2224</v>
      </c>
      <c r="D123" s="29" t="str">
        <f>'1 lentelė'!$D123</f>
        <v>Kraštovaizdžio formavimas, pažeistų žemių tvarkymas Ignalinos rajone ir bendrųjų planų tikslinimas</v>
      </c>
      <c r="E123" s="29" t="s">
        <v>66</v>
      </c>
      <c r="F123" s="145" t="s">
        <v>1400</v>
      </c>
      <c r="G123" s="297" t="str">
        <f>'2 lentelė'!E123</f>
        <v>P.N.092</v>
      </c>
      <c r="H123" s="26" t="str">
        <f>'2 lentelė'!F123</f>
        <v xml:space="preserve">Kraštovaizdžio ir (ar) gamtinio karkaso formavimo aspektais pakeisti ar pakoreguoti savivaldybių ar jų dalių bendrieji planai </v>
      </c>
      <c r="I123" s="161">
        <f>'2 lentelė'!G123</f>
        <v>2</v>
      </c>
      <c r="J123" s="50">
        <v>2</v>
      </c>
      <c r="K123" s="146">
        <v>0</v>
      </c>
      <c r="L123" s="297" t="str">
        <f>'2 lentelė'!H123</f>
        <v>P.S.338</v>
      </c>
      <c r="M123" s="26" t="str">
        <f>'2 lentelė'!I123</f>
        <v>Išsaugoti, sutvarkyti ar atkurti įvairaus teritorinio lygmens kraštovaizdžio arealai</v>
      </c>
      <c r="N123" s="161">
        <f>'2 lentelė'!J123</f>
        <v>1</v>
      </c>
      <c r="O123" s="50">
        <v>1</v>
      </c>
      <c r="P123" s="146">
        <v>0</v>
      </c>
      <c r="Q123" s="298" t="str">
        <f>'2 lentelė'!K123</f>
        <v>R.N.091</v>
      </c>
      <c r="R123" s="23" t="str">
        <f>'2 lentelė'!L123</f>
        <v>Teritorijų, kuriose įgyvendintos kraštovaizdžio formavimo priemonės, plotas, ha</v>
      </c>
      <c r="S123" s="258">
        <f>'2 lentelė'!M123</f>
        <v>10</v>
      </c>
      <c r="T123" s="23">
        <v>15.39</v>
      </c>
      <c r="U123" s="122">
        <v>0</v>
      </c>
      <c r="V123" s="298" t="str">
        <f>'2 lentelė'!N123</f>
        <v>P.N.094</v>
      </c>
      <c r="W123" s="23" t="str">
        <f>'2 lentelė'!O123</f>
        <v>Rekultyvuotos atvirais kasiniais pažeistos žemės</v>
      </c>
      <c r="X123" s="258">
        <f>'2 lentelė'!P123</f>
        <v>2</v>
      </c>
      <c r="Y123" s="67">
        <v>2</v>
      </c>
      <c r="Z123" s="163">
        <v>0</v>
      </c>
      <c r="AA123" s="298" t="str">
        <f>'2 lentelė'!Q123</f>
        <v>P.N.093</v>
      </c>
      <c r="AB123" s="23" t="str">
        <f>'2 lentelė'!R123</f>
        <v>Likviduoti kraštovaizdį darkantys bešeimininkiai apleisti statiniai ir įrenginiai</v>
      </c>
      <c r="AC123" s="299">
        <f>'2 lentelė'!S123</f>
        <v>8</v>
      </c>
      <c r="AD123" s="23">
        <v>8</v>
      </c>
      <c r="AE123" s="163">
        <v>0</v>
      </c>
      <c r="AF123" s="124"/>
      <c r="AG123" s="48"/>
      <c r="AH123" s="48"/>
      <c r="AI123" s="64"/>
      <c r="AJ123" s="135"/>
      <c r="AK123" s="6"/>
    </row>
    <row r="124" spans="2:37" ht="66.75" customHeight="1" x14ac:dyDescent="0.35">
      <c r="B124" s="29" t="str">
        <f>'1 lentelė'!$B124</f>
        <v>2.2.2.1.11</v>
      </c>
      <c r="C124" s="29" t="str">
        <f>'1 lentelė'!$C124</f>
        <v>R090019-380000-2225</v>
      </c>
      <c r="D124" s="29" t="str">
        <f>'1 lentelė'!$D124</f>
        <v>Bešeimininkių apleistų statinių likvidavimas Molėtų rajono savivaldybėje</v>
      </c>
      <c r="E124" s="29" t="s">
        <v>66</v>
      </c>
      <c r="F124" s="145" t="s">
        <v>1339</v>
      </c>
      <c r="G124" s="297" t="str">
        <f>'2 lentelė'!E124</f>
        <v>P.N.093</v>
      </c>
      <c r="H124" s="26" t="str">
        <f>'2 lentelė'!F124</f>
        <v>Likviduoti kraštovaizdį darkantys bešeimininkiai apleisti statiniai ir įrenginiai</v>
      </c>
      <c r="I124" s="161">
        <f>'2 lentelė'!G124</f>
        <v>8</v>
      </c>
      <c r="J124" s="50">
        <v>8</v>
      </c>
      <c r="K124" s="146">
        <v>2</v>
      </c>
      <c r="L124" s="297" t="str">
        <f>'2 lentelė'!H124</f>
        <v>R.N.091</v>
      </c>
      <c r="M124" s="26" t="str">
        <f>'2 lentelė'!I124</f>
        <v>Teritorijų, kuriose įgyvendintos kraštovaizdžio formavimo priemonės, plotas, ha</v>
      </c>
      <c r="N124" s="161">
        <f>'2 lentelė'!J124</f>
        <v>1.03</v>
      </c>
      <c r="O124" s="50">
        <v>1.4</v>
      </c>
      <c r="P124" s="146">
        <v>0.3</v>
      </c>
      <c r="Q124" s="121"/>
      <c r="R124" s="23"/>
      <c r="S124" s="23"/>
      <c r="T124" s="23"/>
      <c r="U124" s="122"/>
      <c r="V124" s="121"/>
      <c r="W124" s="23"/>
      <c r="X124" s="23"/>
      <c r="Y124" s="67"/>
      <c r="Z124" s="163"/>
      <c r="AA124" s="121"/>
      <c r="AB124" s="23"/>
      <c r="AC124" s="143"/>
      <c r="AD124" s="23"/>
      <c r="AE124" s="163"/>
      <c r="AF124" s="124"/>
      <c r="AG124" s="48"/>
      <c r="AH124" s="48"/>
      <c r="AI124" s="64"/>
      <c r="AJ124" s="135"/>
      <c r="AK124" s="6"/>
    </row>
    <row r="125" spans="2:37" ht="70.5" customHeight="1" x14ac:dyDescent="0.35">
      <c r="B125" s="29" t="str">
        <f>'1 lentelė'!$B125</f>
        <v>2.2.2.1.12</v>
      </c>
      <c r="C125" s="29" t="str">
        <f>'1 lentelė'!$C125</f>
        <v>R090019-380000-2226</v>
      </c>
      <c r="D125" s="29" t="str">
        <f>'1 lentelė'!$D125</f>
        <v>Bešeimininkių apleistų pastatų likvidavimas Zarasų rajone</v>
      </c>
      <c r="E125" s="29" t="s">
        <v>66</v>
      </c>
      <c r="F125" s="145" t="s">
        <v>1340</v>
      </c>
      <c r="G125" s="297" t="str">
        <f>'2 lentelė'!E125</f>
        <v>P.N.093</v>
      </c>
      <c r="H125" s="26" t="str">
        <f>'2 lentelė'!F125</f>
        <v>Likviduoti kraštovaizdį darkantys bešeimininkiai apleisti statiniai ir įrenginiai</v>
      </c>
      <c r="I125" s="161">
        <f>'2 lentelė'!G125</f>
        <v>5</v>
      </c>
      <c r="J125" s="50">
        <v>5</v>
      </c>
      <c r="K125" s="146">
        <v>5</v>
      </c>
      <c r="L125" s="297" t="str">
        <f>'2 lentelė'!H125</f>
        <v>R.N.091</v>
      </c>
      <c r="M125" s="26" t="str">
        <f>'2 lentelė'!I125</f>
        <v>Teritorijų, kuriose įgyvendintos kraštovaizdžio formavimo priemonės, plotas, ha</v>
      </c>
      <c r="N125" s="330">
        <f>'2 lentelė'!J125</f>
        <v>0.45800000000000002</v>
      </c>
      <c r="O125" s="50">
        <v>0.46</v>
      </c>
      <c r="P125" s="146">
        <v>0.46</v>
      </c>
      <c r="Q125" s="258"/>
      <c r="R125" s="23"/>
      <c r="S125" s="23"/>
      <c r="T125" s="23"/>
      <c r="U125" s="122"/>
      <c r="V125" s="258"/>
      <c r="W125" s="23"/>
      <c r="X125" s="23"/>
      <c r="Y125" s="67"/>
      <c r="Z125" s="163"/>
      <c r="AA125" s="258"/>
      <c r="AB125" s="23"/>
      <c r="AC125" s="23"/>
      <c r="AD125" s="258"/>
      <c r="AE125" s="163"/>
      <c r="AF125" s="259"/>
      <c r="AG125" s="48"/>
      <c r="AH125" s="48"/>
      <c r="AI125" s="64"/>
      <c r="AJ125" s="135"/>
      <c r="AK125" s="6"/>
    </row>
    <row r="126" spans="2:37" ht="79.5" customHeight="1" x14ac:dyDescent="0.35">
      <c r="B126" s="58" t="str">
        <f>'1 lentelė'!$B126</f>
        <v xml:space="preserve">2.3 </v>
      </c>
      <c r="C126" s="58"/>
      <c r="D126" s="58" t="str">
        <f>'1 lentelė'!$D126</f>
        <v>Tikslas: Verslo ir investicijų skatinimas bei pramonės potencialo skatinimas</v>
      </c>
      <c r="E126" s="58"/>
      <c r="F126" s="140"/>
      <c r="G126" s="58"/>
      <c r="H126" s="58"/>
      <c r="I126" s="58"/>
      <c r="J126" s="58"/>
      <c r="K126" s="140"/>
      <c r="L126" s="58"/>
      <c r="M126" s="58"/>
      <c r="N126" s="58"/>
      <c r="O126" s="58"/>
      <c r="P126" s="157"/>
      <c r="Q126" s="58"/>
      <c r="R126" s="58"/>
      <c r="S126" s="58"/>
      <c r="T126" s="58"/>
      <c r="U126" s="157"/>
      <c r="V126" s="58"/>
      <c r="W126" s="58"/>
      <c r="X126" s="58"/>
      <c r="Y126" s="45"/>
      <c r="Z126" s="140"/>
      <c r="AA126" s="58"/>
      <c r="AB126" s="58"/>
      <c r="AC126" s="58"/>
      <c r="AD126" s="58"/>
      <c r="AE126" s="157"/>
      <c r="AF126" s="58"/>
      <c r="AG126" s="58"/>
      <c r="AH126" s="58"/>
      <c r="AI126" s="45"/>
      <c r="AJ126" s="140"/>
      <c r="AK126" s="6"/>
    </row>
    <row r="127" spans="2:37" ht="88.5" customHeight="1" x14ac:dyDescent="0.35">
      <c r="B127" s="62" t="str">
        <f>'1 lentelė'!$B127</f>
        <v>2.3.1</v>
      </c>
      <c r="C127" s="62"/>
      <c r="D127" s="61" t="str">
        <f>'1 lentelė'!$D127</f>
        <v>Uždavinys: Sukurti infrastruktūrą ir palankią aplinką vidaus ir užsienio investuotojams</v>
      </c>
      <c r="E127" s="62"/>
      <c r="F127" s="144"/>
      <c r="G127" s="62"/>
      <c r="H127" s="62"/>
      <c r="I127" s="62"/>
      <c r="J127" s="62"/>
      <c r="K127" s="144"/>
      <c r="L127" s="62"/>
      <c r="M127" s="62"/>
      <c r="N127" s="62"/>
      <c r="O127" s="62"/>
      <c r="P127" s="159"/>
      <c r="Q127" s="62"/>
      <c r="R127" s="62"/>
      <c r="S127" s="62"/>
      <c r="T127" s="62"/>
      <c r="U127" s="159"/>
      <c r="V127" s="62"/>
      <c r="W127" s="62"/>
      <c r="X127" s="62"/>
      <c r="Y127" s="43"/>
      <c r="Z127" s="144"/>
      <c r="AA127" s="62"/>
      <c r="AB127" s="62"/>
      <c r="AC127" s="62"/>
      <c r="AD127" s="62"/>
      <c r="AE127" s="159"/>
      <c r="AF127" s="62"/>
      <c r="AG127" s="62"/>
      <c r="AH127" s="62"/>
      <c r="AI127" s="43"/>
      <c r="AJ127" s="144"/>
      <c r="AK127" s="6"/>
    </row>
    <row r="128" spans="2:37" ht="28.5" customHeight="1" x14ac:dyDescent="0.35">
      <c r="B128" s="53" t="str">
        <f>'1 lentelė'!$B128</f>
        <v>2.3.1.1</v>
      </c>
      <c r="C128" s="53"/>
      <c r="D128" s="77" t="str">
        <f>'1 lentelė'!$D128</f>
        <v>Priemonė: Sukurti ir (arba) išplėtoti pramoninių parkų infrastruktūrą ir taip sudaryti sąlygas pritraukti tiesioginių užsienio investicijų sumanios specializacijos srityse (valstybinė SMART PARK LT)</v>
      </c>
      <c r="E128" s="53"/>
      <c r="F128" s="138"/>
      <c r="G128" s="53"/>
      <c r="H128" s="53"/>
      <c r="I128" s="53"/>
      <c r="J128" s="53"/>
      <c r="K128" s="138"/>
      <c r="L128" s="53"/>
      <c r="M128" s="53"/>
      <c r="N128" s="53"/>
      <c r="O128" s="53"/>
      <c r="P128" s="151"/>
      <c r="Q128" s="53"/>
      <c r="R128" s="53"/>
      <c r="S128" s="53"/>
      <c r="T128" s="53"/>
      <c r="U128" s="151"/>
      <c r="V128" s="53"/>
      <c r="W128" s="53"/>
      <c r="X128" s="53"/>
      <c r="Y128" s="44"/>
      <c r="Z128" s="138"/>
      <c r="AA128" s="53"/>
      <c r="AB128" s="53"/>
      <c r="AC128" s="53"/>
      <c r="AD128" s="53"/>
      <c r="AE128" s="151"/>
      <c r="AF128" s="53"/>
      <c r="AG128" s="53"/>
      <c r="AH128" s="53"/>
      <c r="AI128" s="44"/>
      <c r="AJ128" s="138"/>
      <c r="AK128" s="6"/>
    </row>
    <row r="129" spans="2:37" ht="165.75" customHeight="1" x14ac:dyDescent="0.35">
      <c r="B129" s="29" t="str">
        <f>'1 lentelė'!$B129</f>
        <v>2.3.1.1.1</v>
      </c>
      <c r="C129" s="29" t="str">
        <f>'1 lentelė'!$C129</f>
        <v>R098830-360000-2301</v>
      </c>
      <c r="D129" s="29" t="str">
        <f>'1 lentelė'!$D129</f>
        <v>Investicijos į Visagine kuriamo pramoninio parko (SMART PARK) inžinerinius tinklus ir susisiekimo komunikacijas bei pramoninio parko rinkodarą</v>
      </c>
      <c r="E129" s="29" t="s">
        <v>65</v>
      </c>
      <c r="F129" s="271" t="s">
        <v>66</v>
      </c>
      <c r="G129" s="300" t="str">
        <f>'2 lentelė'!E129</f>
        <v>P.S.303</v>
      </c>
      <c r="H129" s="52" t="str">
        <f>'2 lentelė'!F129</f>
        <v>Investicijas gavusių viešųjų teritorijų plotas, ha</v>
      </c>
      <c r="I129" s="301">
        <f>'2 lentelė'!G129</f>
        <v>9</v>
      </c>
      <c r="J129" s="50">
        <v>0</v>
      </c>
      <c r="K129" s="146">
        <v>0</v>
      </c>
      <c r="L129" s="119"/>
      <c r="M129" s="26"/>
      <c r="N129" s="26"/>
      <c r="O129" s="50"/>
      <c r="P129" s="146"/>
      <c r="Q129" s="121"/>
      <c r="R129" s="23"/>
      <c r="S129" s="23"/>
      <c r="T129" s="50"/>
      <c r="U129" s="146"/>
      <c r="V129" s="123"/>
      <c r="W129" s="31"/>
      <c r="X129" s="23"/>
      <c r="Y129" s="23"/>
      <c r="Z129" s="122"/>
      <c r="AA129" s="124"/>
      <c r="AB129" s="48"/>
      <c r="AC129" s="48"/>
      <c r="AD129" s="64"/>
      <c r="AE129" s="135"/>
      <c r="AF129" s="124"/>
      <c r="AG129" s="48"/>
      <c r="AH129" s="48"/>
      <c r="AI129" s="64"/>
      <c r="AJ129" s="135"/>
      <c r="AK129" s="6"/>
    </row>
    <row r="130" spans="2:37" ht="55.5" customHeight="1" x14ac:dyDescent="0.35">
      <c r="B130" s="61" t="str">
        <f>'1 lentelė'!$B130</f>
        <v>2.3.2</v>
      </c>
      <c r="C130" s="61"/>
      <c r="D130" s="61" t="str">
        <f>'1 lentelė'!$D130</f>
        <v>Uždavinys: Skatinti bendruomeninį-socialinį verslą</v>
      </c>
      <c r="E130" s="61"/>
      <c r="F130" s="137"/>
      <c r="G130" s="61"/>
      <c r="H130" s="61"/>
      <c r="I130" s="61"/>
      <c r="J130" s="61"/>
      <c r="K130" s="137"/>
      <c r="L130" s="61"/>
      <c r="M130" s="61"/>
      <c r="N130" s="61"/>
      <c r="O130" s="61"/>
      <c r="P130" s="137"/>
      <c r="Q130" s="61"/>
      <c r="R130" s="61"/>
      <c r="S130" s="61"/>
      <c r="T130" s="61"/>
      <c r="U130" s="158"/>
      <c r="V130" s="61"/>
      <c r="W130" s="61"/>
      <c r="X130" s="61"/>
      <c r="Y130" s="42"/>
      <c r="Z130" s="137"/>
      <c r="AA130" s="61"/>
      <c r="AB130" s="61"/>
      <c r="AC130" s="61"/>
      <c r="AD130" s="61"/>
      <c r="AE130" s="158"/>
      <c r="AF130" s="61"/>
      <c r="AG130" s="61"/>
      <c r="AH130" s="61"/>
      <c r="AI130" s="42"/>
      <c r="AJ130" s="137"/>
      <c r="AK130" s="6"/>
    </row>
    <row r="131" spans="2:37" ht="60.75" customHeight="1" x14ac:dyDescent="0.35">
      <c r="B131" s="53" t="str">
        <f>'1 lentelė'!$B131</f>
        <v>2.3.2.1</v>
      </c>
      <c r="C131" s="53"/>
      <c r="D131" s="77" t="str">
        <f>'1 lentelė'!$D131</f>
        <v>Priemonė: konkursinė, VVG strategijų įgyvendinimas</v>
      </c>
      <c r="E131" s="53"/>
      <c r="F131" s="138"/>
      <c r="G131" s="53"/>
      <c r="H131" s="53"/>
      <c r="I131" s="53"/>
      <c r="J131" s="53"/>
      <c r="K131" s="138"/>
      <c r="L131" s="53"/>
      <c r="M131" s="53"/>
      <c r="N131" s="53"/>
      <c r="O131" s="53"/>
      <c r="P131" s="138"/>
      <c r="Q131" s="53"/>
      <c r="R131" s="53"/>
      <c r="S131" s="53"/>
      <c r="T131" s="53"/>
      <c r="U131" s="151"/>
      <c r="V131" s="53"/>
      <c r="W131" s="53"/>
      <c r="X131" s="53"/>
      <c r="Y131" s="44"/>
      <c r="Z131" s="138"/>
      <c r="AA131" s="53"/>
      <c r="AB131" s="53"/>
      <c r="AC131" s="53"/>
      <c r="AD131" s="53"/>
      <c r="AE131" s="151"/>
      <c r="AF131" s="53"/>
      <c r="AG131" s="53"/>
      <c r="AH131" s="53"/>
      <c r="AI131" s="44"/>
      <c r="AJ131" s="138"/>
      <c r="AK131" s="6"/>
    </row>
    <row r="132" spans="2:37" ht="116.25" customHeight="1" x14ac:dyDescent="0.35">
      <c r="B132" s="59" t="str">
        <f>'1 lentelė'!$B132</f>
        <v>2.3.3</v>
      </c>
      <c r="C132" s="59"/>
      <c r="D132" s="60" t="str">
        <f>'1 lentelė'!$D132</f>
        <v>Uždavinys:  Didinti regiono konkurencingumą skatinant tarpregioninį bendradarbiavimą ir partnerystę</v>
      </c>
      <c r="E132" s="59"/>
      <c r="F132" s="164"/>
      <c r="G132" s="59"/>
      <c r="H132" s="59"/>
      <c r="I132" s="59"/>
      <c r="J132" s="59"/>
      <c r="K132" s="164"/>
      <c r="L132" s="59"/>
      <c r="M132" s="59"/>
      <c r="N132" s="59"/>
      <c r="O132" s="59"/>
      <c r="P132" s="164"/>
      <c r="Q132" s="59"/>
      <c r="R132" s="59"/>
      <c r="S132" s="59"/>
      <c r="T132" s="59"/>
      <c r="U132" s="164"/>
      <c r="V132" s="59"/>
      <c r="W132" s="59"/>
      <c r="X132" s="59"/>
      <c r="Y132" s="59"/>
      <c r="Z132" s="164"/>
      <c r="AA132" s="59"/>
      <c r="AB132" s="59"/>
      <c r="AC132" s="59"/>
      <c r="AD132" s="59"/>
      <c r="AE132" s="164"/>
      <c r="AF132" s="59"/>
      <c r="AG132" s="59"/>
      <c r="AH132" s="59"/>
      <c r="AI132" s="59"/>
      <c r="AJ132" s="164"/>
      <c r="AK132" s="6"/>
    </row>
    <row r="133" spans="2:37" ht="54" customHeight="1" x14ac:dyDescent="0.35">
      <c r="B133" s="53" t="str">
        <f>'1 lentelė'!$B133</f>
        <v>2.3.3.1</v>
      </c>
      <c r="C133" s="53"/>
      <c r="D133" s="77" t="str">
        <f>'1 lentelė'!$D133</f>
        <v>Priemonė: Skatinti užimtumą regione</v>
      </c>
      <c r="E133" s="53"/>
      <c r="F133" s="138"/>
      <c r="G133" s="53"/>
      <c r="H133" s="53"/>
      <c r="I133" s="53"/>
      <c r="J133" s="53"/>
      <c r="K133" s="138"/>
      <c r="L133" s="53"/>
      <c r="M133" s="53"/>
      <c r="N133" s="53"/>
      <c r="O133" s="53"/>
      <c r="P133" s="138"/>
      <c r="Q133" s="53"/>
      <c r="R133" s="53"/>
      <c r="S133" s="53"/>
      <c r="T133" s="53"/>
      <c r="U133" s="151"/>
      <c r="V133" s="53"/>
      <c r="W133" s="53"/>
      <c r="X133" s="53"/>
      <c r="Y133" s="44"/>
      <c r="Z133" s="138"/>
      <c r="AA133" s="53"/>
      <c r="AB133" s="53"/>
      <c r="AC133" s="53"/>
      <c r="AD133" s="53"/>
      <c r="AE133" s="151"/>
      <c r="AF133" s="53"/>
      <c r="AG133" s="53"/>
      <c r="AH133" s="53"/>
      <c r="AI133" s="44"/>
      <c r="AJ133" s="138"/>
      <c r="AK133" s="6"/>
    </row>
    <row r="134" spans="2:37" ht="122.25" customHeight="1" x14ac:dyDescent="0.35">
      <c r="B134" s="29" t="str">
        <f>'1 lentelė'!$B134</f>
        <v>2.3.3.1.1</v>
      </c>
      <c r="C134" s="29" t="str">
        <f>'1 lentelė'!$C134</f>
        <v>R09B000-510000-2302</v>
      </c>
      <c r="D134" s="29" t="str">
        <f>'1 lentelė'!$D134</f>
        <v>Pasaulinio medicininių produktų gamintojo plėtros projektas                         (URPT 2018-06-07 sprendimas Nr.51/7S-31)</v>
      </c>
      <c r="E134" s="33" t="s">
        <v>31</v>
      </c>
      <c r="F134" s="118"/>
      <c r="G134" s="300" t="str">
        <f>'2 lentelė'!E134</f>
        <v>RSP.01</v>
      </c>
      <c r="H134" s="52" t="str">
        <f>'2 lentelė'!F134</f>
        <v>Sukurtos darbo vietos, vnt.</v>
      </c>
      <c r="I134" s="301">
        <f>'2 lentelė'!G134</f>
        <v>200</v>
      </c>
      <c r="J134" s="26">
        <v>0</v>
      </c>
      <c r="K134" s="120">
        <v>180</v>
      </c>
      <c r="L134" s="119"/>
      <c r="M134" s="26"/>
      <c r="N134" s="26"/>
      <c r="O134" s="52"/>
      <c r="P134" s="148"/>
      <c r="Q134" s="121"/>
      <c r="R134" s="23"/>
      <c r="S134" s="23"/>
      <c r="T134" s="52"/>
      <c r="U134" s="148"/>
      <c r="V134" s="123"/>
      <c r="W134" s="31"/>
      <c r="X134" s="23"/>
      <c r="Y134" s="26"/>
      <c r="Z134" s="120"/>
      <c r="AA134" s="124"/>
      <c r="AB134" s="48"/>
      <c r="AC134" s="48"/>
      <c r="AD134" s="64"/>
      <c r="AE134" s="135"/>
      <c r="AF134" s="124"/>
      <c r="AG134" s="48"/>
      <c r="AH134" s="48"/>
      <c r="AI134" s="64"/>
      <c r="AJ134" s="135"/>
      <c r="AK134" s="6"/>
    </row>
    <row r="135" spans="2:37" ht="54" customHeight="1" x14ac:dyDescent="0.35">
      <c r="B135" s="78" t="str">
        <f>'1 lentelė'!$B135</f>
        <v>3.</v>
      </c>
      <c r="C135" s="78"/>
      <c r="D135" s="78" t="str">
        <f>'1 lentelė'!$D135</f>
        <v>Prioritetas: Gyvenimo kokybės gerinimas</v>
      </c>
      <c r="E135" s="56"/>
      <c r="F135" s="156"/>
      <c r="G135" s="56"/>
      <c r="H135" s="56"/>
      <c r="I135" s="56"/>
      <c r="J135" s="56"/>
      <c r="K135" s="156"/>
      <c r="L135" s="56"/>
      <c r="M135" s="56"/>
      <c r="N135" s="56"/>
      <c r="O135" s="56"/>
      <c r="P135" s="156"/>
      <c r="Q135" s="56"/>
      <c r="R135" s="56"/>
      <c r="S135" s="56"/>
      <c r="T135" s="56"/>
      <c r="U135" s="155"/>
      <c r="V135" s="56"/>
      <c r="W135" s="56"/>
      <c r="X135" s="56"/>
      <c r="Y135" s="57"/>
      <c r="Z135" s="156"/>
      <c r="AA135" s="56"/>
      <c r="AB135" s="56"/>
      <c r="AC135" s="56"/>
      <c r="AD135" s="57"/>
      <c r="AE135" s="156"/>
      <c r="AF135" s="56"/>
      <c r="AG135" s="56"/>
      <c r="AH135" s="56"/>
      <c r="AI135" s="57"/>
      <c r="AJ135" s="156"/>
      <c r="AK135" s="6"/>
    </row>
    <row r="136" spans="2:37" ht="68.25" customHeight="1" x14ac:dyDescent="0.35">
      <c r="B136" s="58" t="str">
        <f>'1 lentelė'!$B136</f>
        <v xml:space="preserve">3.1 </v>
      </c>
      <c r="C136" s="58"/>
      <c r="D136" s="58" t="str">
        <f>'1 lentelė'!$D136</f>
        <v>Tikslas: Mokymosi visą gyvenimą ir kūrybiškumo skatinimas</v>
      </c>
      <c r="E136" s="58"/>
      <c r="F136" s="140"/>
      <c r="G136" s="58"/>
      <c r="H136" s="58"/>
      <c r="I136" s="58"/>
      <c r="J136" s="58"/>
      <c r="K136" s="140"/>
      <c r="L136" s="58"/>
      <c r="M136" s="58"/>
      <c r="N136" s="58"/>
      <c r="O136" s="58"/>
      <c r="P136" s="140"/>
      <c r="Q136" s="58"/>
      <c r="R136" s="58"/>
      <c r="S136" s="58"/>
      <c r="T136" s="58"/>
      <c r="U136" s="157"/>
      <c r="V136" s="58"/>
      <c r="W136" s="58"/>
      <c r="X136" s="58"/>
      <c r="Y136" s="45"/>
      <c r="Z136" s="140"/>
      <c r="AA136" s="58"/>
      <c r="AB136" s="58"/>
      <c r="AC136" s="58"/>
      <c r="AD136" s="45"/>
      <c r="AE136" s="140"/>
      <c r="AF136" s="58"/>
      <c r="AG136" s="58"/>
      <c r="AH136" s="58"/>
      <c r="AI136" s="45"/>
      <c r="AJ136" s="140"/>
      <c r="AK136" s="6"/>
    </row>
    <row r="137" spans="2:37" ht="93.75" customHeight="1" x14ac:dyDescent="0.35">
      <c r="B137" s="61" t="str">
        <f>'1 lentelė'!$B137</f>
        <v>3.1.1</v>
      </c>
      <c r="C137" s="61"/>
      <c r="D137" s="61" t="str">
        <f>'1 lentelė'!$D137</f>
        <v>Uždavinys: Gerinti švietimo kokybę, modernizuojant švietimo infrastruktūrą</v>
      </c>
      <c r="E137" s="61"/>
      <c r="F137" s="137"/>
      <c r="G137" s="61"/>
      <c r="H137" s="61"/>
      <c r="I137" s="61"/>
      <c r="J137" s="61"/>
      <c r="K137" s="137"/>
      <c r="L137" s="61"/>
      <c r="M137" s="61"/>
      <c r="N137" s="61"/>
      <c r="O137" s="61"/>
      <c r="P137" s="137"/>
      <c r="Q137" s="61"/>
      <c r="R137" s="61"/>
      <c r="S137" s="61"/>
      <c r="T137" s="61"/>
      <c r="U137" s="158"/>
      <c r="V137" s="61"/>
      <c r="W137" s="61"/>
      <c r="X137" s="61"/>
      <c r="Y137" s="42"/>
      <c r="Z137" s="137"/>
      <c r="AA137" s="61"/>
      <c r="AB137" s="61"/>
      <c r="AC137" s="61"/>
      <c r="AD137" s="42"/>
      <c r="AE137" s="137"/>
      <c r="AF137" s="61"/>
      <c r="AG137" s="61"/>
      <c r="AH137" s="61"/>
      <c r="AI137" s="42"/>
      <c r="AJ137" s="137"/>
      <c r="AK137" s="6"/>
    </row>
    <row r="138" spans="2:37" ht="101.25" customHeight="1" x14ac:dyDescent="0.35">
      <c r="B138" s="53" t="str">
        <f>'1 lentelė'!$B138</f>
        <v>3.1.1.1</v>
      </c>
      <c r="C138" s="53"/>
      <c r="D138" s="77" t="str">
        <f>'1 lentelė'!$D138</f>
        <v>Priemonė: Ikimokyklinio ir priešmokyklinio ugdymo prieinamumo didinimas</v>
      </c>
      <c r="E138" s="53"/>
      <c r="F138" s="138"/>
      <c r="G138" s="53"/>
      <c r="H138" s="53"/>
      <c r="I138" s="53"/>
      <c r="J138" s="53"/>
      <c r="K138" s="138"/>
      <c r="L138" s="53"/>
      <c r="M138" s="53"/>
      <c r="N138" s="53"/>
      <c r="O138" s="53"/>
      <c r="P138" s="138"/>
      <c r="Q138" s="53"/>
      <c r="R138" s="53"/>
      <c r="S138" s="53"/>
      <c r="T138" s="53"/>
      <c r="U138" s="151"/>
      <c r="V138" s="53"/>
      <c r="W138" s="53"/>
      <c r="X138" s="53"/>
      <c r="Y138" s="44"/>
      <c r="Z138" s="138"/>
      <c r="AA138" s="53"/>
      <c r="AB138" s="53"/>
      <c r="AC138" s="53"/>
      <c r="AD138" s="44"/>
      <c r="AE138" s="138"/>
      <c r="AF138" s="53"/>
      <c r="AG138" s="53"/>
      <c r="AH138" s="53"/>
      <c r="AI138" s="44"/>
      <c r="AJ138" s="138"/>
      <c r="AK138" s="6"/>
    </row>
    <row r="139" spans="2:37" hidden="1" x14ac:dyDescent="0.35">
      <c r="B139" s="29"/>
      <c r="C139" s="29"/>
      <c r="D139" s="29"/>
      <c r="E139" s="36"/>
      <c r="F139" s="165"/>
      <c r="G139" s="119"/>
      <c r="H139" s="26"/>
      <c r="I139" s="26"/>
      <c r="J139" s="26"/>
      <c r="K139" s="120"/>
      <c r="L139" s="119"/>
      <c r="M139" s="26"/>
      <c r="N139" s="26"/>
      <c r="O139" s="26"/>
      <c r="P139" s="120"/>
      <c r="Q139" s="121"/>
      <c r="R139" s="23"/>
      <c r="S139" s="23"/>
      <c r="T139" s="23"/>
      <c r="U139" s="122"/>
      <c r="V139" s="123"/>
      <c r="W139" s="31"/>
      <c r="X139" s="23"/>
      <c r="Y139" s="23"/>
      <c r="Z139" s="122"/>
      <c r="AA139" s="124"/>
      <c r="AB139" s="48"/>
      <c r="AC139" s="48"/>
      <c r="AD139" s="64"/>
      <c r="AE139" s="135"/>
      <c r="AF139" s="124"/>
      <c r="AG139" s="48"/>
      <c r="AH139" s="48"/>
      <c r="AI139" s="64"/>
      <c r="AJ139" s="135"/>
      <c r="AK139" s="6"/>
    </row>
    <row r="140" spans="2:37" ht="132.75" customHeight="1" x14ac:dyDescent="0.35">
      <c r="B140" s="29" t="str">
        <f>'1 lentelė'!$B139</f>
        <v>3.1.1.1.2</v>
      </c>
      <c r="C140" s="29" t="str">
        <f>'1 lentelė'!$C139</f>
        <v>R097705-230000-3102</v>
      </c>
      <c r="D140" s="29" t="str">
        <f>'1 lentelė'!$D139</f>
        <v>Utenos vaikų lopšelio darželio „Šaltinėlis“ vidaus patalpų modernizavimas</v>
      </c>
      <c r="E140" s="29" t="s">
        <v>65</v>
      </c>
      <c r="F140" s="154" t="s">
        <v>960</v>
      </c>
      <c r="G140" s="297" t="str">
        <f>'2 lentelė'!E139</f>
        <v>P.N.717</v>
      </c>
      <c r="H140" s="26" t="str">
        <f>'2 lentelė'!F139</f>
        <v>Pagal veiksmų programą ERPF lėšomis atnaujintos ikimokyklinio ir priešmokyklinio ugdymo mokyklos, vnt.</v>
      </c>
      <c r="I140" s="161">
        <f>'2 lentelė'!G139</f>
        <v>1</v>
      </c>
      <c r="J140" s="52">
        <v>1</v>
      </c>
      <c r="K140" s="148">
        <v>0</v>
      </c>
      <c r="L140" s="297" t="str">
        <f>'2 lentelė'!H139</f>
        <v>P.N.743</v>
      </c>
      <c r="M140" s="26" t="str">
        <f>'2 lentelė'!I139</f>
        <v xml:space="preserve">Pagal veiksmų programą ERPF lėšomis atnaujintos ikimokyklinio ir/ar priešmokyklinio ugdymo grupės </v>
      </c>
      <c r="N140" s="161">
        <f>'2 lentelė'!J139</f>
        <v>4</v>
      </c>
      <c r="O140" s="52">
        <v>4</v>
      </c>
      <c r="P140" s="148">
        <v>0</v>
      </c>
      <c r="Q140" s="298" t="str">
        <f>'2 lentelė'!K139</f>
        <v>P.B.235</v>
      </c>
      <c r="R140" s="23" t="str">
        <f>'2 lentelė'!L139</f>
        <v>Investicijas gavusios vaikų priežiūros arba švietimo infrastruktūros pajėgumas</v>
      </c>
      <c r="S140" s="258">
        <f>'2 lentelė'!M139</f>
        <v>190</v>
      </c>
      <c r="T140" s="52">
        <v>190</v>
      </c>
      <c r="U140" s="148">
        <v>0</v>
      </c>
      <c r="V140" s="298" t="str">
        <f>'2 lentelė'!N139</f>
        <v>P.S.434</v>
      </c>
      <c r="W140" s="31" t="str">
        <f>'2 lentelė'!O139</f>
        <v>Pagal veiksmų programą ERPF lėšomis atnaujintos ikimokyklinio ir/ar priešmokyklinio ugdymo vietos</v>
      </c>
      <c r="X140" s="258">
        <f>'2 lentelė'!P139</f>
        <v>70</v>
      </c>
      <c r="Y140" s="26">
        <v>70</v>
      </c>
      <c r="Z140" s="120">
        <v>0</v>
      </c>
      <c r="AA140" s="124"/>
      <c r="AB140" s="48"/>
      <c r="AC140" s="48"/>
      <c r="AD140" s="64"/>
      <c r="AE140" s="135"/>
      <c r="AF140" s="124"/>
      <c r="AG140" s="48"/>
      <c r="AH140" s="48"/>
      <c r="AI140" s="64"/>
      <c r="AJ140" s="135"/>
      <c r="AK140" s="6"/>
    </row>
    <row r="141" spans="2:37" ht="132" customHeight="1" x14ac:dyDescent="0.35">
      <c r="B141" s="29" t="str">
        <f>'1 lentelė'!$B140</f>
        <v>3.1.1.1.3</v>
      </c>
      <c r="C141" s="29" t="str">
        <f>'1 lentelė'!$C140</f>
        <v>R097705-230000-3103</v>
      </c>
      <c r="D141" s="29" t="str">
        <f>'1 lentelė'!$D140</f>
        <v>Utenos vaikų lopšelio – darželio ,,Pasaka" vidaus patalpų modernizavimas</v>
      </c>
      <c r="E141" s="276" t="s">
        <v>66</v>
      </c>
      <c r="F141" s="154" t="s">
        <v>1345</v>
      </c>
      <c r="G141" s="297" t="str">
        <f>'2 lentelė'!E140</f>
        <v>P.N.717</v>
      </c>
      <c r="H141" s="26" t="str">
        <f>'2 lentelė'!F140</f>
        <v>Pagal veiksmų programą ERPF lėšomis atnaujintos ikimokyklinio ir priešmokyklinio ugdymo mokyklos, vnt.</v>
      </c>
      <c r="I141" s="161">
        <f>'2 lentelė'!G140</f>
        <v>1</v>
      </c>
      <c r="J141" s="52">
        <v>1</v>
      </c>
      <c r="K141" s="148">
        <v>0</v>
      </c>
      <c r="L141" s="297" t="str">
        <f>'2 lentelė'!H140</f>
        <v>P.N.743</v>
      </c>
      <c r="M141" s="26" t="str">
        <f>'2 lentelė'!I140</f>
        <v xml:space="preserve">Pagal veiksmų programą ERPF lėšomis atnaujintos ikimokyklinio ir/ar priešmokyklinio ugdymo grupės </v>
      </c>
      <c r="N141" s="161">
        <f>'2 lentelė'!J140</f>
        <v>3</v>
      </c>
      <c r="O141" s="52">
        <v>3</v>
      </c>
      <c r="P141" s="148">
        <v>0</v>
      </c>
      <c r="Q141" s="298" t="str">
        <f>'2 lentelė'!K140</f>
        <v>P.B.235</v>
      </c>
      <c r="R141" s="23" t="str">
        <f>'2 lentelė'!L140</f>
        <v>Investicijas gavusios vaikų priežiūros arba švietimo infrastruktūros pajėgumas</v>
      </c>
      <c r="S141" s="258">
        <f>'2 lentelė'!M140</f>
        <v>210</v>
      </c>
      <c r="T141" s="52">
        <v>210</v>
      </c>
      <c r="U141" s="148">
        <v>0</v>
      </c>
      <c r="V141" s="298" t="str">
        <f>'2 lentelė'!N140</f>
        <v>P.S.434</v>
      </c>
      <c r="W141" s="31" t="str">
        <f>'2 lentelė'!O140</f>
        <v>Pagal veiksmų programą ERPF lėšomis atnaujintos ikimokyklinio ir/ar priešmokyklinio ugdymo vietos</v>
      </c>
      <c r="X141" s="258">
        <f>'2 lentelė'!P140</f>
        <v>50</v>
      </c>
      <c r="Y141" s="26">
        <v>50</v>
      </c>
      <c r="Z141" s="120">
        <v>0</v>
      </c>
      <c r="AA141" s="259"/>
      <c r="AB141" s="48"/>
      <c r="AC141" s="48"/>
      <c r="AD141" s="64"/>
      <c r="AE141" s="135"/>
      <c r="AF141" s="259"/>
      <c r="AG141" s="48"/>
      <c r="AH141" s="48"/>
      <c r="AI141" s="64"/>
      <c r="AJ141" s="135"/>
      <c r="AK141" s="6"/>
    </row>
    <row r="142" spans="2:37" ht="55.5" customHeight="1" x14ac:dyDescent="0.35">
      <c r="B142" s="53" t="str">
        <f>'1 lentelė'!$B141</f>
        <v>3.1.1.2</v>
      </c>
      <c r="C142" s="53"/>
      <c r="D142" s="53" t="str">
        <f>'1 lentelė'!$D141</f>
        <v>Priemonė:  Mokyklų tinklo efektyvumo didinimas</v>
      </c>
      <c r="E142" s="53"/>
      <c r="F142" s="138"/>
      <c r="G142" s="53"/>
      <c r="H142" s="53"/>
      <c r="I142" s="53"/>
      <c r="J142" s="53"/>
      <c r="K142" s="138"/>
      <c r="L142" s="53"/>
      <c r="M142" s="53"/>
      <c r="N142" s="53"/>
      <c r="O142" s="53"/>
      <c r="P142" s="138"/>
      <c r="Q142" s="53"/>
      <c r="R142" s="53"/>
      <c r="S142" s="53"/>
      <c r="T142" s="53"/>
      <c r="U142" s="151"/>
      <c r="V142" s="53"/>
      <c r="W142" s="53"/>
      <c r="X142" s="53"/>
      <c r="Y142" s="44"/>
      <c r="Z142" s="138"/>
      <c r="AA142" s="53"/>
      <c r="AB142" s="53"/>
      <c r="AC142" s="53"/>
      <c r="AD142" s="44"/>
      <c r="AE142" s="138"/>
      <c r="AF142" s="53"/>
      <c r="AG142" s="53"/>
      <c r="AH142" s="53"/>
      <c r="AI142" s="44"/>
      <c r="AJ142" s="138"/>
      <c r="AK142" s="6"/>
    </row>
    <row r="143" spans="2:37" ht="118.5" customHeight="1" x14ac:dyDescent="0.35">
      <c r="B143" s="29" t="str">
        <f>'1 lentelė'!$B142</f>
        <v>3.1.1.2.1</v>
      </c>
      <c r="C143" s="29" t="str">
        <f>'1 lentelė'!$C142</f>
        <v>R097724-220000-3103</v>
      </c>
      <c r="D143" s="29" t="str">
        <f>'1 lentelė'!$D142</f>
        <v xml:space="preserve">Anykščių miesto A.Vienuolio progimnazijos modernizavimas (vidaus erdvių remontas ir aprūpinimas įranga) </v>
      </c>
      <c r="E143" s="29" t="s">
        <v>65</v>
      </c>
      <c r="F143" s="154" t="s">
        <v>961</v>
      </c>
      <c r="G143" s="297" t="str">
        <f>'2 lentelė'!E142</f>
        <v>P.N.722</v>
      </c>
      <c r="H143" s="26" t="str">
        <f>'2 lentelė'!F142</f>
        <v>Pagal veiksmų programą ERPF lėšomis atnaujintos bendrojo ugdymo mokyklos, vnt.</v>
      </c>
      <c r="I143" s="161">
        <f>'2 lentelė'!G142</f>
        <v>1</v>
      </c>
      <c r="J143" s="52">
        <v>1</v>
      </c>
      <c r="K143" s="148">
        <v>0</v>
      </c>
      <c r="L143" s="297" t="str">
        <f>'2 lentelė'!H142</f>
        <v>P.B.235</v>
      </c>
      <c r="M143" s="26" t="str">
        <f>'2 lentelė'!I142</f>
        <v>Investicijas gavusios vaikų priežiūros arba švietimo infrastruktūros pajėgumas</v>
      </c>
      <c r="N143" s="161">
        <f>'2 lentelė'!J142</f>
        <v>470</v>
      </c>
      <c r="O143" s="52">
        <v>470</v>
      </c>
      <c r="P143" s="148">
        <v>0</v>
      </c>
      <c r="Q143" s="121"/>
      <c r="R143" s="23"/>
      <c r="S143" s="23"/>
      <c r="T143" s="50"/>
      <c r="U143" s="146"/>
      <c r="V143" s="123"/>
      <c r="W143" s="31"/>
      <c r="X143" s="23"/>
      <c r="Y143" s="23"/>
      <c r="Z143" s="122"/>
      <c r="AA143" s="124"/>
      <c r="AB143" s="48"/>
      <c r="AC143" s="48"/>
      <c r="AD143" s="64"/>
      <c r="AE143" s="135"/>
      <c r="AF143" s="124"/>
      <c r="AG143" s="48"/>
      <c r="AH143" s="48"/>
      <c r="AI143" s="64"/>
      <c r="AJ143" s="135"/>
      <c r="AK143" s="6"/>
    </row>
    <row r="144" spans="2:37" ht="120" customHeight="1" x14ac:dyDescent="0.35">
      <c r="B144" s="29" t="str">
        <f>'1 lentelė'!$B143</f>
        <v>3.1.1.2.2</v>
      </c>
      <c r="C144" s="29" t="str">
        <f>'1 lentelė'!$C143</f>
        <v>R097724-220000-3104</v>
      </c>
      <c r="D144" s="29" t="str">
        <f>'1 lentelė'!$D143</f>
        <v xml:space="preserve">„Kūrybiškumą skatinančių edukacinių erdvių kūrimas Molėtų gimnazijos vidaus patalpose“ </v>
      </c>
      <c r="E144" s="33" t="s">
        <v>66</v>
      </c>
      <c r="F144" s="145" t="s">
        <v>962</v>
      </c>
      <c r="G144" s="297" t="str">
        <f>'2 lentelė'!E143</f>
        <v>P.N.722</v>
      </c>
      <c r="H144" s="26" t="str">
        <f>'2 lentelė'!F143</f>
        <v>Pagal veiksmų programą ERPF lėšomis atnaujintos bendrojo ugdymo mokyklos, vnt.</v>
      </c>
      <c r="I144" s="161">
        <f>'2 lentelė'!G143</f>
        <v>1</v>
      </c>
      <c r="J144" s="52">
        <v>1</v>
      </c>
      <c r="K144" s="148">
        <v>1</v>
      </c>
      <c r="L144" s="297" t="str">
        <f>'2 lentelė'!H143</f>
        <v>P.B.235</v>
      </c>
      <c r="M144" s="26" t="str">
        <f>'2 lentelė'!I143</f>
        <v>Investicijas gavusios vaikų priežiūros arba švietimo infrastruktūros pajėgumas</v>
      </c>
      <c r="N144" s="161">
        <f>'2 lentelė'!J143</f>
        <v>447</v>
      </c>
      <c r="O144" s="23">
        <v>447</v>
      </c>
      <c r="P144" s="122">
        <v>447</v>
      </c>
      <c r="Q144" s="121"/>
      <c r="R144" s="23"/>
      <c r="S144" s="23"/>
      <c r="T144" s="50"/>
      <c r="U144" s="146"/>
      <c r="V144" s="123"/>
      <c r="W144" s="31"/>
      <c r="X144" s="23"/>
      <c r="Y144" s="23"/>
      <c r="Z144" s="122"/>
      <c r="AA144" s="124"/>
      <c r="AB144" s="48"/>
      <c r="AC144" s="48"/>
      <c r="AD144" s="64"/>
      <c r="AE144" s="135"/>
      <c r="AF144" s="124"/>
      <c r="AG144" s="48"/>
      <c r="AH144" s="48"/>
      <c r="AI144" s="64"/>
      <c r="AJ144" s="135"/>
      <c r="AK144" s="6"/>
    </row>
    <row r="145" spans="2:37" ht="91.5" customHeight="1" x14ac:dyDescent="0.35">
      <c r="B145" s="29" t="str">
        <f>'1 lentelė'!$B144</f>
        <v>3.1.1.2.3</v>
      </c>
      <c r="C145" s="29" t="str">
        <f>'1 lentelė'!$C144</f>
        <v>R097724-220000-3105</v>
      </c>
      <c r="D145" s="29" t="str">
        <f>'1 lentelė'!$D144</f>
        <v xml:space="preserve">„Edukacinių erdvių kūrimas Ignalinos Česlovo Kudabos progimnazijoje“ </v>
      </c>
      <c r="E145" s="33" t="s">
        <v>66</v>
      </c>
      <c r="F145" s="145" t="s">
        <v>963</v>
      </c>
      <c r="G145" s="297" t="str">
        <f>'2 lentelė'!E144</f>
        <v>P.N.722</v>
      </c>
      <c r="H145" s="26" t="str">
        <f>'2 lentelė'!F144</f>
        <v>Pagal veiksmų programą ERPF lėšomis atnaujintos bendrojo ugdymo mokyklos, vnt.</v>
      </c>
      <c r="I145" s="161">
        <f>'2 lentelė'!G144</f>
        <v>1</v>
      </c>
      <c r="J145" s="52">
        <v>1</v>
      </c>
      <c r="K145" s="148">
        <v>0</v>
      </c>
      <c r="L145" s="297" t="str">
        <f>'2 lentelė'!H144</f>
        <v>P.B.235</v>
      </c>
      <c r="M145" s="26" t="str">
        <f>'2 lentelė'!I144</f>
        <v>Investicijas gavusios vaikų priežiūros arba švietimo infrastruktūros pajėgumas</v>
      </c>
      <c r="N145" s="161">
        <f>'2 lentelė'!J144</f>
        <v>500</v>
      </c>
      <c r="O145" s="23">
        <v>500</v>
      </c>
      <c r="P145" s="122">
        <v>0</v>
      </c>
      <c r="Q145" s="121"/>
      <c r="R145" s="23"/>
      <c r="S145" s="23"/>
      <c r="T145" s="50"/>
      <c r="U145" s="146"/>
      <c r="V145" s="123"/>
      <c r="W145" s="31"/>
      <c r="X145" s="23"/>
      <c r="Y145" s="23"/>
      <c r="Z145" s="122"/>
      <c r="AA145" s="124"/>
      <c r="AB145" s="48"/>
      <c r="AC145" s="48"/>
      <c r="AD145" s="64"/>
      <c r="AE145" s="135"/>
      <c r="AF145" s="124"/>
      <c r="AG145" s="48"/>
      <c r="AH145" s="48"/>
      <c r="AI145" s="64"/>
      <c r="AJ145" s="135"/>
      <c r="AK145" s="6"/>
    </row>
    <row r="146" spans="2:37" ht="65.25" customHeight="1" x14ac:dyDescent="0.35">
      <c r="B146" s="62" t="str">
        <f>'1 lentelė'!$B145</f>
        <v>3.1.2</v>
      </c>
      <c r="C146" s="62"/>
      <c r="D146" s="61" t="str">
        <f>'1 lentelė'!$D145</f>
        <v>Uždavinys: Plėtoti neformalaus ugdymosi galimybes</v>
      </c>
      <c r="E146" s="62"/>
      <c r="F146" s="137"/>
      <c r="G146" s="62"/>
      <c r="H146" s="62"/>
      <c r="I146" s="62"/>
      <c r="J146" s="62"/>
      <c r="K146" s="137"/>
      <c r="L146" s="62"/>
      <c r="M146" s="62"/>
      <c r="N146" s="62"/>
      <c r="O146" s="62"/>
      <c r="P146" s="137"/>
      <c r="Q146" s="62"/>
      <c r="R146" s="62"/>
      <c r="S146" s="62"/>
      <c r="T146" s="62"/>
      <c r="U146" s="159"/>
      <c r="V146" s="62"/>
      <c r="W146" s="62"/>
      <c r="X146" s="62"/>
      <c r="Y146" s="42"/>
      <c r="Z146" s="137"/>
      <c r="AA146" s="62"/>
      <c r="AB146" s="62"/>
      <c r="AC146" s="62"/>
      <c r="AD146" s="42"/>
      <c r="AE146" s="137"/>
      <c r="AF146" s="62"/>
      <c r="AG146" s="62"/>
      <c r="AH146" s="62"/>
      <c r="AI146" s="42"/>
      <c r="AJ146" s="137"/>
      <c r="AK146" s="6"/>
    </row>
    <row r="147" spans="2:37" ht="69" customHeight="1" x14ac:dyDescent="0.35">
      <c r="B147" s="53" t="str">
        <f>'1 lentelė'!$B146</f>
        <v>3.1.2.1</v>
      </c>
      <c r="C147" s="53"/>
      <c r="D147" s="77" t="str">
        <f>'1 lentelė'!$D146</f>
        <v>Priemonė: Neformaliojo švietimo infrastruktūros tobulinimas</v>
      </c>
      <c r="E147" s="53"/>
      <c r="F147" s="138"/>
      <c r="G147" s="53"/>
      <c r="H147" s="53"/>
      <c r="I147" s="53"/>
      <c r="J147" s="53"/>
      <c r="K147" s="138"/>
      <c r="L147" s="53"/>
      <c r="M147" s="53"/>
      <c r="N147" s="53"/>
      <c r="O147" s="53"/>
      <c r="P147" s="138"/>
      <c r="Q147" s="53"/>
      <c r="R147" s="53"/>
      <c r="S147" s="53"/>
      <c r="T147" s="53"/>
      <c r="U147" s="151"/>
      <c r="V147" s="53"/>
      <c r="W147" s="53"/>
      <c r="X147" s="53"/>
      <c r="Y147" s="44"/>
      <c r="Z147" s="138"/>
      <c r="AA147" s="53"/>
      <c r="AB147" s="53"/>
      <c r="AC147" s="53"/>
      <c r="AD147" s="44"/>
      <c r="AE147" s="138"/>
      <c r="AF147" s="53"/>
      <c r="AG147" s="53"/>
      <c r="AH147" s="53"/>
      <c r="AI147" s="44"/>
      <c r="AJ147" s="138"/>
      <c r="AK147" s="6"/>
    </row>
    <row r="148" spans="2:37" ht="141.75" customHeight="1" x14ac:dyDescent="0.35">
      <c r="B148" s="29" t="str">
        <f>'1 lentelė'!$B147</f>
        <v>3.1.2.1.1</v>
      </c>
      <c r="C148" s="29" t="str">
        <f>'1 lentelė'!$C147</f>
        <v>R097725-240000-3106</v>
      </c>
      <c r="D148" s="29" t="str">
        <f>'1 lentelė'!$D147</f>
        <v xml:space="preserve">Vaikų ir jaunimo neformalaus ugdymosi galimybių plėtra Anykščių kūno kultūros ir sporto centrui priklausančiuose A. Vienuolio progimnazijos patalpose </v>
      </c>
      <c r="E148" s="29" t="s">
        <v>65</v>
      </c>
      <c r="F148" s="145" t="s">
        <v>964</v>
      </c>
      <c r="G148" s="297" t="str">
        <f>'2 lentelė'!E147</f>
        <v>P.N.723</v>
      </c>
      <c r="H148" s="26" t="str">
        <f>'2 lentelė'!F147</f>
        <v>Pagal veiksmų programą ERPF lėšomis atnaujinta neformaliojo ugdymo įstaigos</v>
      </c>
      <c r="I148" s="161">
        <f>'2 lentelė'!G147</f>
        <v>1</v>
      </c>
      <c r="J148" s="52">
        <v>1</v>
      </c>
      <c r="K148" s="148">
        <v>0</v>
      </c>
      <c r="L148" s="297" t="str">
        <f>'2 lentelė'!H147</f>
        <v>P.B.235</v>
      </c>
      <c r="M148" s="26" t="str">
        <f>'2 lentelė'!I147</f>
        <v>Investicijas gavusios vaikų priežiūros arba švietimo infrastruktūros pajėgumas</v>
      </c>
      <c r="N148" s="161">
        <f>'2 lentelė'!J147</f>
        <v>355</v>
      </c>
      <c r="O148" s="26">
        <v>355</v>
      </c>
      <c r="P148" s="120">
        <v>0</v>
      </c>
      <c r="Q148" s="121"/>
      <c r="R148" s="23"/>
      <c r="S148" s="23"/>
      <c r="T148" s="50"/>
      <c r="U148" s="146"/>
      <c r="V148" s="123"/>
      <c r="W148" s="31"/>
      <c r="X148" s="23"/>
      <c r="Y148" s="23"/>
      <c r="Z148" s="122"/>
      <c r="AA148" s="124"/>
      <c r="AB148" s="48"/>
      <c r="AC148" s="48"/>
      <c r="AD148" s="64"/>
      <c r="AE148" s="135"/>
      <c r="AF148" s="124"/>
      <c r="AG148" s="48"/>
      <c r="AH148" s="48"/>
      <c r="AI148" s="64"/>
      <c r="AJ148" s="135"/>
      <c r="AK148" s="6"/>
    </row>
    <row r="149" spans="2:37" ht="93.75" customHeight="1" x14ac:dyDescent="0.35">
      <c r="B149" s="29" t="str">
        <f>'1 lentelė'!$B148</f>
        <v xml:space="preserve">3.1.2.1.2 </v>
      </c>
      <c r="C149" s="29" t="str">
        <f>'1 lentelė'!$C148</f>
        <v>R097725-243200-3107</v>
      </c>
      <c r="D149" s="29" t="str">
        <f>'1 lentelė'!$D148</f>
        <v>Zarasų sporto centro erdvių atnaujinimas</v>
      </c>
      <c r="E149" s="29" t="s">
        <v>30</v>
      </c>
      <c r="F149" s="145" t="s">
        <v>965</v>
      </c>
      <c r="G149" s="297" t="str">
        <f>'2 lentelė'!E148</f>
        <v>P.N.723</v>
      </c>
      <c r="H149" s="26" t="str">
        <f>'2 lentelė'!F148</f>
        <v>Pagal veiksmų programą ERPF lėšomis atnaujinta neformaliojo ugdymo įstaigos</v>
      </c>
      <c r="I149" s="161">
        <f>'2 lentelė'!G148</f>
        <v>1</v>
      </c>
      <c r="J149" s="52">
        <v>1</v>
      </c>
      <c r="K149" s="148">
        <v>0</v>
      </c>
      <c r="L149" s="297" t="str">
        <f>'2 lentelė'!H148</f>
        <v>P.B.235</v>
      </c>
      <c r="M149" s="26" t="str">
        <f>'2 lentelė'!I148</f>
        <v>Investicijas gavusios vaikų priežiūros arba švietimo infrastruktūros pajėgumas</v>
      </c>
      <c r="N149" s="161">
        <f>'2 lentelė'!J148</f>
        <v>330</v>
      </c>
      <c r="O149" s="52">
        <v>330</v>
      </c>
      <c r="P149" s="148">
        <v>0</v>
      </c>
      <c r="Q149" s="121"/>
      <c r="R149" s="23"/>
      <c r="S149" s="23"/>
      <c r="T149" s="50"/>
      <c r="U149" s="146"/>
      <c r="V149" s="123"/>
      <c r="W149" s="31"/>
      <c r="X149" s="23"/>
      <c r="Y149" s="23"/>
      <c r="Z149" s="122"/>
      <c r="AA149" s="124"/>
      <c r="AB149" s="48"/>
      <c r="AC149" s="48"/>
      <c r="AD149" s="64"/>
      <c r="AE149" s="135"/>
      <c r="AF149" s="124"/>
      <c r="AG149" s="48"/>
      <c r="AH149" s="48"/>
      <c r="AI149" s="64"/>
      <c r="AJ149" s="135"/>
      <c r="AK149" s="6"/>
    </row>
    <row r="150" spans="2:37" ht="57" customHeight="1" x14ac:dyDescent="0.35">
      <c r="B150" s="58" t="str">
        <f>'1 lentelė'!$B149</f>
        <v xml:space="preserve">3.2 </v>
      </c>
      <c r="C150" s="58"/>
      <c r="D150" s="58" t="str">
        <f>'1 lentelė'!$D149</f>
        <v>Tikslas: Viešųjų paslaugų prieinamumo didinimas</v>
      </c>
      <c r="E150" s="58"/>
      <c r="F150" s="140"/>
      <c r="G150" s="58"/>
      <c r="H150" s="58"/>
      <c r="I150" s="58"/>
      <c r="J150" s="58"/>
      <c r="K150" s="140"/>
      <c r="L150" s="58"/>
      <c r="M150" s="58"/>
      <c r="N150" s="58"/>
      <c r="O150" s="58"/>
      <c r="P150" s="140"/>
      <c r="Q150" s="58"/>
      <c r="R150" s="58"/>
      <c r="S150" s="58"/>
      <c r="T150" s="58"/>
      <c r="U150" s="157"/>
      <c r="V150" s="58"/>
      <c r="W150" s="58"/>
      <c r="X150" s="58"/>
      <c r="Y150" s="45"/>
      <c r="Z150" s="140"/>
      <c r="AA150" s="58"/>
      <c r="AB150" s="58"/>
      <c r="AC150" s="58"/>
      <c r="AD150" s="45"/>
      <c r="AE150" s="140"/>
      <c r="AF150" s="58"/>
      <c r="AG150" s="58"/>
      <c r="AH150" s="58"/>
      <c r="AI150" s="45"/>
      <c r="AJ150" s="140"/>
      <c r="AK150" s="6"/>
    </row>
    <row r="151" spans="2:37" ht="78" customHeight="1" x14ac:dyDescent="0.35">
      <c r="B151" s="62" t="str">
        <f>'1 lentelė'!$B150</f>
        <v>3.2.1</v>
      </c>
      <c r="C151" s="62"/>
      <c r="D151" s="61" t="str">
        <f>'1 lentelė'!$D150</f>
        <v>Uždavinys: Užtikrinti kokybišką ir prieinamą sveikatos priežiūrą</v>
      </c>
      <c r="E151" s="62"/>
      <c r="F151" s="137"/>
      <c r="G151" s="62"/>
      <c r="H151" s="62"/>
      <c r="I151" s="62"/>
      <c r="J151" s="62"/>
      <c r="K151" s="137"/>
      <c r="L151" s="62"/>
      <c r="M151" s="62"/>
      <c r="N151" s="62"/>
      <c r="O151" s="62"/>
      <c r="P151" s="137"/>
      <c r="Q151" s="62"/>
      <c r="R151" s="62"/>
      <c r="S151" s="62"/>
      <c r="T151" s="62"/>
      <c r="U151" s="159"/>
      <c r="V151" s="62"/>
      <c r="W151" s="62"/>
      <c r="X151" s="62"/>
      <c r="Y151" s="42"/>
      <c r="Z151" s="137"/>
      <c r="AA151" s="62"/>
      <c r="AB151" s="62"/>
      <c r="AC151" s="62"/>
      <c r="AD151" s="42"/>
      <c r="AE151" s="137"/>
      <c r="AF151" s="62"/>
      <c r="AG151" s="62"/>
      <c r="AH151" s="62"/>
      <c r="AI151" s="42"/>
      <c r="AJ151" s="137"/>
      <c r="AK151" s="6"/>
    </row>
    <row r="152" spans="2:37" ht="96.75" customHeight="1" x14ac:dyDescent="0.35">
      <c r="B152" s="53" t="str">
        <f>'1 lentelė'!$B151</f>
        <v>3.2.1.1</v>
      </c>
      <c r="C152" s="53"/>
      <c r="D152" s="77" t="str">
        <f>'1 lentelė'!$D151</f>
        <v>Priemonė: Pirminės asmens ir visuomenės sveikatos priežiūros veiklos efektyvumo didinimas</v>
      </c>
      <c r="E152" s="53"/>
      <c r="F152" s="138"/>
      <c r="G152" s="53"/>
      <c r="H152" s="53"/>
      <c r="I152" s="53"/>
      <c r="J152" s="53"/>
      <c r="K152" s="138"/>
      <c r="L152" s="53"/>
      <c r="M152" s="53"/>
      <c r="N152" s="53"/>
      <c r="O152" s="53"/>
      <c r="P152" s="138"/>
      <c r="Q152" s="53"/>
      <c r="R152" s="53"/>
      <c r="S152" s="53"/>
      <c r="T152" s="53"/>
      <c r="U152" s="151"/>
      <c r="V152" s="53"/>
      <c r="W152" s="53"/>
      <c r="X152" s="53"/>
      <c r="Y152" s="44"/>
      <c r="Z152" s="138"/>
      <c r="AA152" s="53"/>
      <c r="AB152" s="53"/>
      <c r="AC152" s="53"/>
      <c r="AD152" s="44"/>
      <c r="AE152" s="138"/>
      <c r="AF152" s="53"/>
      <c r="AG152" s="53"/>
      <c r="AH152" s="53"/>
      <c r="AI152" s="44"/>
      <c r="AJ152" s="138"/>
      <c r="AK152" s="6"/>
    </row>
    <row r="153" spans="2:37" ht="195" x14ac:dyDescent="0.35">
      <c r="B153" s="29" t="str">
        <f>'1 lentelė'!$B152</f>
        <v>3.2.1.1.1</v>
      </c>
      <c r="C153" s="29" t="str">
        <f>'1 lentelė'!$C152</f>
        <v>R096609-270000-3236</v>
      </c>
      <c r="D153" s="29" t="str">
        <f>'1 lentelė'!$D152</f>
        <v>Anykščių rajono savivaldybės gyventojų sveikatos stiprinimas gerinant pirminės sveikatos priežiūros paslaugų prieinamumą ir kokybę</v>
      </c>
      <c r="E153" s="33" t="s">
        <v>66</v>
      </c>
      <c r="F153" s="118" t="s">
        <v>966</v>
      </c>
      <c r="G153" s="297" t="str">
        <f>'2 lentelė'!E152</f>
        <v>P.B.236</v>
      </c>
      <c r="H153" s="26" t="str">
        <f>'2 lentelė'!F152</f>
        <v>Gyventojai, turintys galimybę pasinaudoti pagerintomis sveikatos priežiūros paslaugomis</v>
      </c>
      <c r="I153" s="161">
        <f>'2 lentelė'!G152</f>
        <v>21285</v>
      </c>
      <c r="J153" s="52">
        <v>21285</v>
      </c>
      <c r="K153" s="148">
        <v>20129</v>
      </c>
      <c r="L153" s="297" t="str">
        <f>'2 lentelė'!H152</f>
        <v>P.S.363</v>
      </c>
      <c r="M153" s="26" t="str">
        <f>'2 lentelė'!I152</f>
        <v>Viešąsias sveikatos priežiūros paslaugas teikiančių asmens sveikatos priežiūros įstaigų, kuriose modernizuota paslaugų teikimo infrastruktūra, skaičius</v>
      </c>
      <c r="N153" s="161">
        <f>'2 lentelė'!J152</f>
        <v>1</v>
      </c>
      <c r="O153" s="52">
        <v>1</v>
      </c>
      <c r="P153" s="148">
        <v>1</v>
      </c>
      <c r="Q153" s="121"/>
      <c r="R153" s="23"/>
      <c r="S153" s="23"/>
      <c r="T153" s="55"/>
      <c r="U153" s="166"/>
      <c r="V153" s="123"/>
      <c r="W153" s="31"/>
      <c r="X153" s="23"/>
      <c r="Y153" s="29"/>
      <c r="Z153" s="167"/>
      <c r="AA153" s="124"/>
      <c r="AB153" s="48"/>
      <c r="AC153" s="48"/>
      <c r="AD153" s="64"/>
      <c r="AE153" s="135"/>
      <c r="AF153" s="124"/>
      <c r="AG153" s="48"/>
      <c r="AH153" s="48"/>
      <c r="AI153" s="64"/>
      <c r="AJ153" s="135"/>
      <c r="AK153" s="6"/>
    </row>
    <row r="154" spans="2:37" ht="195" x14ac:dyDescent="0.35">
      <c r="B154" s="29" t="str">
        <f>'1 lentelė'!$B153</f>
        <v>3.2.1.1.2</v>
      </c>
      <c r="C154" s="29" t="str">
        <f>'1 lentelė'!$C153</f>
        <v>R096609-270000-3237</v>
      </c>
      <c r="D154" s="29" t="str">
        <f>'1 lentelė'!$D153</f>
        <v>Pirminės sveikatos paslaugų gerinimas VšĮ Ignalinos rajono poliklinikoje</v>
      </c>
      <c r="E154" s="33" t="s">
        <v>66</v>
      </c>
      <c r="F154" s="118" t="s">
        <v>1161</v>
      </c>
      <c r="G154" s="297" t="str">
        <f>'2 lentelė'!E153</f>
        <v>P.B.236</v>
      </c>
      <c r="H154" s="26" t="str">
        <f>'2 lentelė'!F153</f>
        <v>Gyventojai, turintys galimybę pasinaudoti pagerintomis sveikatos priežiūros paslaugomis</v>
      </c>
      <c r="I154" s="161">
        <f>'2 lentelė'!G153</f>
        <v>6931</v>
      </c>
      <c r="J154" s="52">
        <v>6931</v>
      </c>
      <c r="K154" s="148">
        <v>6497</v>
      </c>
      <c r="L154" s="297" t="str">
        <f>'2 lentelė'!H153</f>
        <v>P.S.363</v>
      </c>
      <c r="M154" s="26" t="str">
        <f>'2 lentelė'!I153</f>
        <v>Viešąsias sveikatos priežiūros paslaugas teikiančių asmens sveikatos priežiūros įstaigų, kuriose modernizuota paslaugų teikimo infrastruktūra, skaičius</v>
      </c>
      <c r="N154" s="161">
        <f>'2 lentelė'!J153</f>
        <v>1</v>
      </c>
      <c r="O154" s="52">
        <v>1</v>
      </c>
      <c r="P154" s="148">
        <v>1</v>
      </c>
      <c r="Q154" s="121"/>
      <c r="R154" s="23"/>
      <c r="S154" s="263"/>
      <c r="T154" s="52"/>
      <c r="U154" s="148"/>
      <c r="V154" s="123"/>
      <c r="W154" s="31"/>
      <c r="X154" s="23"/>
      <c r="Y154" s="26"/>
      <c r="Z154" s="120"/>
      <c r="AA154" s="124"/>
      <c r="AB154" s="48"/>
      <c r="AC154" s="48"/>
      <c r="AD154" s="64"/>
      <c r="AE154" s="135"/>
      <c r="AF154" s="124"/>
      <c r="AG154" s="48"/>
      <c r="AH154" s="48"/>
      <c r="AI154" s="64"/>
      <c r="AJ154" s="135"/>
      <c r="AK154" s="6"/>
    </row>
    <row r="155" spans="2:37" ht="195" x14ac:dyDescent="0.35">
      <c r="B155" s="29" t="str">
        <f>'1 lentelė'!$B154</f>
        <v>3.2.1.1.3</v>
      </c>
      <c r="C155" s="29" t="str">
        <f>'1 lentelė'!$C154</f>
        <v>R096609-270000-3238</v>
      </c>
      <c r="D155" s="29" t="str">
        <f>'1 lentelė'!$D154</f>
        <v>UAB „Ignalinos sveikatos centras“ pirminės asmens sveikatos priežiūros paslaugų teikimo efektyvumo didinimas</v>
      </c>
      <c r="E155" s="33" t="s">
        <v>66</v>
      </c>
      <c r="F155" s="118" t="s">
        <v>967</v>
      </c>
      <c r="G155" s="297" t="str">
        <f>'2 lentelė'!E154</f>
        <v>P.B.236</v>
      </c>
      <c r="H155" s="26" t="str">
        <f>'2 lentelė'!F154</f>
        <v>Gyventojai, turintys galimybę pasinaudoti pagerintomis sveikatos priežiūros paslaugomis</v>
      </c>
      <c r="I155" s="161">
        <f>'2 lentelė'!G154</f>
        <v>6363</v>
      </c>
      <c r="J155" s="52">
        <v>6819</v>
      </c>
      <c r="K155" s="148">
        <v>6363</v>
      </c>
      <c r="L155" s="297" t="str">
        <f>'2 lentelė'!H154</f>
        <v>P.S.363</v>
      </c>
      <c r="M155" s="26" t="str">
        <f>'2 lentelė'!I154</f>
        <v>Viešąsias sveikatos priežiūros paslaugas teikiančių asmens sveikatos priežiūros įstaigų, kuriose modernizuota paslaugų teikimo infrastruktūra, skaičius</v>
      </c>
      <c r="N155" s="161">
        <f>'2 lentelė'!J154</f>
        <v>1</v>
      </c>
      <c r="O155" s="52">
        <v>1</v>
      </c>
      <c r="P155" s="148">
        <v>1</v>
      </c>
      <c r="Q155" s="121"/>
      <c r="R155" s="23"/>
      <c r="S155" s="23"/>
      <c r="T155" s="52"/>
      <c r="U155" s="148"/>
      <c r="V155" s="123"/>
      <c r="W155" s="31"/>
      <c r="X155" s="23"/>
      <c r="Y155" s="26"/>
      <c r="Z155" s="120"/>
      <c r="AA155" s="124"/>
      <c r="AB155" s="48"/>
      <c r="AC155" s="48"/>
      <c r="AD155" s="64"/>
      <c r="AE155" s="135"/>
      <c r="AF155" s="124"/>
      <c r="AG155" s="48"/>
      <c r="AH155" s="48"/>
      <c r="AI155" s="64"/>
      <c r="AJ155" s="135"/>
      <c r="AK155" s="6"/>
    </row>
    <row r="156" spans="2:37" ht="195" x14ac:dyDescent="0.35">
      <c r="B156" s="29" t="str">
        <f>'1 lentelė'!$B155</f>
        <v>3.2.1.1.4</v>
      </c>
      <c r="C156" s="29" t="str">
        <f>'1 lentelė'!$C155</f>
        <v>R096609-270000-3239</v>
      </c>
      <c r="D156" s="29" t="str">
        <f>'1 lentelė'!$D155</f>
        <v>Molėtų r. pirminės sveikatos priežiūros centro veiklos efektyvumo didinimas</v>
      </c>
      <c r="E156" s="33">
        <f>-'4_priedo_1'!P154106</f>
        <v>0</v>
      </c>
      <c r="F156" s="154" t="s">
        <v>968</v>
      </c>
      <c r="G156" s="297" t="str">
        <f>'2 lentelė'!E155</f>
        <v>P.B.236</v>
      </c>
      <c r="H156" s="26" t="str">
        <f>'2 lentelė'!F155</f>
        <v>Gyventojai, turintys galimybę pasinaudoti pagerintomis sveikatos priežiūros paslaugomis</v>
      </c>
      <c r="I156" s="161">
        <f>'2 lentelė'!G155</f>
        <v>15617</v>
      </c>
      <c r="J156" s="52">
        <v>15617</v>
      </c>
      <c r="K156" s="148">
        <v>0</v>
      </c>
      <c r="L156" s="297" t="str">
        <f>'2 lentelė'!H155</f>
        <v>P.S.363</v>
      </c>
      <c r="M156" s="26" t="str">
        <f>'2 lentelė'!I155</f>
        <v>Viešąsias sveikatos priežiūros paslaugas teikiančių asmens sveikatos priežiūros įstaigų, kuriose modernizuota paslaugų teikimo infrastruktūra, skaičius</v>
      </c>
      <c r="N156" s="161">
        <f>'2 lentelė'!J155</f>
        <v>1</v>
      </c>
      <c r="O156" s="52">
        <v>1</v>
      </c>
      <c r="P156" s="148">
        <v>0</v>
      </c>
      <c r="Q156" s="121"/>
      <c r="R156" s="23"/>
      <c r="S156" s="23"/>
      <c r="T156" s="52"/>
      <c r="U156" s="148"/>
      <c r="V156" s="123"/>
      <c r="W156" s="31"/>
      <c r="X156" s="23"/>
      <c r="Y156" s="26"/>
      <c r="Z156" s="120"/>
      <c r="AA156" s="124"/>
      <c r="AB156" s="48"/>
      <c r="AC156" s="48"/>
      <c r="AD156" s="64"/>
      <c r="AE156" s="135"/>
      <c r="AF156" s="124"/>
      <c r="AG156" s="48"/>
      <c r="AH156" s="48"/>
      <c r="AI156" s="64"/>
      <c r="AJ156" s="135"/>
      <c r="AK156" s="6"/>
    </row>
    <row r="157" spans="2:37" ht="195" x14ac:dyDescent="0.35">
      <c r="B157" s="29" t="str">
        <f>'1 lentelė'!$B156</f>
        <v>3.2.1.1.5</v>
      </c>
      <c r="C157" s="29" t="str">
        <f>'1 lentelė'!$C156</f>
        <v>R096609-270000-3240</v>
      </c>
      <c r="D157" s="29" t="str">
        <f>'1 lentelė'!$D156</f>
        <v>Pirminės asmens sveikatos priežiūros veiklos efektyvumo didinimas Utenos rajone</v>
      </c>
      <c r="E157" s="33" t="s">
        <v>66</v>
      </c>
      <c r="F157" s="118" t="s">
        <v>969</v>
      </c>
      <c r="G157" s="297" t="str">
        <f>'2 lentelė'!E156</f>
        <v>P.B.236</v>
      </c>
      <c r="H157" s="26" t="str">
        <f>'2 lentelė'!F156</f>
        <v>Gyventojai, turintys galimybę pasinaudoti pagerintomis sveikatos priežiūros paslaugomis</v>
      </c>
      <c r="I157" s="161">
        <f>'2 lentelė'!G156</f>
        <v>19722</v>
      </c>
      <c r="J157" s="52">
        <v>19722</v>
      </c>
      <c r="K157" s="148">
        <v>0</v>
      </c>
      <c r="L157" s="297" t="str">
        <f>'2 lentelė'!H156</f>
        <v>P.S.363</v>
      </c>
      <c r="M157" s="26" t="str">
        <f>'2 lentelė'!I156</f>
        <v>Viešąsias sveikatos priežiūros paslaugas teikiančių asmens sveikatos priežiūros įstaigų, kuriose modernizuota paslaugų teikimo infrastruktūra, skaičius</v>
      </c>
      <c r="N157" s="161">
        <f>'2 lentelė'!J156</f>
        <v>1</v>
      </c>
      <c r="O157" s="52">
        <v>1</v>
      </c>
      <c r="P157" s="148">
        <v>0</v>
      </c>
      <c r="Q157" s="121"/>
      <c r="R157" s="23"/>
      <c r="S157" s="23"/>
      <c r="T157" s="52"/>
      <c r="U157" s="148"/>
      <c r="V157" s="123"/>
      <c r="W157" s="31"/>
      <c r="X157" s="23"/>
      <c r="Y157" s="26"/>
      <c r="Z157" s="120"/>
      <c r="AA157" s="124"/>
      <c r="AB157" s="48"/>
      <c r="AC157" s="48"/>
      <c r="AD157" s="64"/>
      <c r="AE157" s="135"/>
      <c r="AF157" s="124"/>
      <c r="AG157" s="48"/>
      <c r="AH157" s="48"/>
      <c r="AI157" s="64"/>
      <c r="AJ157" s="135"/>
      <c r="AK157" s="6"/>
    </row>
    <row r="158" spans="2:37" ht="195" x14ac:dyDescent="0.35">
      <c r="B158" s="29" t="str">
        <f>'1 lentelė'!$B157</f>
        <v>3.2.1.1.6</v>
      </c>
      <c r="C158" s="29" t="str">
        <f>'1 lentelė'!$C157</f>
        <v>R096609-270000-3241</v>
      </c>
      <c r="D158" s="29" t="str">
        <f>'1 lentelė'!$D157</f>
        <v>UAB "Dilina" teikiamų paslaugų efektyvumo didinimas</v>
      </c>
      <c r="E158" s="33" t="s">
        <v>66</v>
      </c>
      <c r="F158" s="154" t="s">
        <v>970</v>
      </c>
      <c r="G158" s="297" t="str">
        <f>'2 lentelė'!E157</f>
        <v>P.B.236</v>
      </c>
      <c r="H158" s="26" t="str">
        <f>'2 lentelė'!F157</f>
        <v>Gyventojai, turintys galimybę pasinaudoti pagerintomis sveikatos priežiūros paslaugomis</v>
      </c>
      <c r="I158" s="161">
        <f>'2 lentelė'!G157</f>
        <v>1615</v>
      </c>
      <c r="J158" s="52">
        <v>1455</v>
      </c>
      <c r="K158" s="148">
        <v>1615</v>
      </c>
      <c r="L158" s="297" t="str">
        <f>'2 lentelė'!H157</f>
        <v>P.S.363</v>
      </c>
      <c r="M158" s="26" t="str">
        <f>'2 lentelė'!I157</f>
        <v>Viešąsias sveikatos priežiūros paslaugas teikiančių asmens sveikatos priežiūros įstaigų, kuriose modernizuota paslaugų teikimo infrastruktūra, skaičius</v>
      </c>
      <c r="N158" s="161">
        <f>'2 lentelė'!J157</f>
        <v>1</v>
      </c>
      <c r="O158" s="52">
        <v>1</v>
      </c>
      <c r="P158" s="148">
        <v>1</v>
      </c>
      <c r="Q158" s="121"/>
      <c r="R158" s="23"/>
      <c r="S158" s="23"/>
      <c r="T158" s="52"/>
      <c r="U158" s="148"/>
      <c r="V158" s="123"/>
      <c r="W158" s="31"/>
      <c r="X158" s="23"/>
      <c r="Y158" s="26"/>
      <c r="Z158" s="120"/>
      <c r="AA158" s="124"/>
      <c r="AB158" s="48"/>
      <c r="AC158" s="48"/>
      <c r="AD158" s="64"/>
      <c r="AE158" s="135"/>
      <c r="AF158" s="124"/>
      <c r="AG158" s="48"/>
      <c r="AH158" s="48"/>
      <c r="AI158" s="64"/>
      <c r="AJ158" s="135"/>
      <c r="AK158" s="6"/>
    </row>
    <row r="159" spans="2:37" ht="195" x14ac:dyDescent="0.35">
      <c r="B159" s="29" t="str">
        <f>'1 lentelė'!$B158</f>
        <v>3.2.1.1.7</v>
      </c>
      <c r="C159" s="29" t="str">
        <f>'1 lentelė'!$C158</f>
        <v>R096609-270000-3242</v>
      </c>
      <c r="D159" s="29" t="str">
        <f>'1 lentelė'!$D158</f>
        <v>Pirminės asmens sveikatos priežiūros paslaugų kokybės ir prieinamumo gerinimas Zarasų rajono savivaldybėje</v>
      </c>
      <c r="E159" s="33" t="s">
        <v>66</v>
      </c>
      <c r="F159" s="154" t="s">
        <v>971</v>
      </c>
      <c r="G159" s="297" t="str">
        <f>'2 lentelė'!E158</f>
        <v>P.B.236</v>
      </c>
      <c r="H159" s="26" t="str">
        <f>'2 lentelė'!F158</f>
        <v>Gyventojai, turintys galimybę pasinaudoti pagerintomis sveikatos priežiūros paslaugomis</v>
      </c>
      <c r="I159" s="161">
        <f>'2 lentelė'!G158</f>
        <v>13690</v>
      </c>
      <c r="J159" s="52">
        <v>13690</v>
      </c>
      <c r="K159" s="148">
        <v>0</v>
      </c>
      <c r="L159" s="297" t="str">
        <f>'2 lentelė'!H158</f>
        <v>P.S.363</v>
      </c>
      <c r="M159" s="26" t="str">
        <f>'2 lentelė'!I158</f>
        <v>Viešąsias sveikatos priežiūros paslaugas teikiančių asmens sveikatos priežiūros įstaigų, kuriose modernizuota paslaugų teikimo infrastruktūra, skaičius</v>
      </c>
      <c r="N159" s="161">
        <f>'2 lentelė'!J158</f>
        <v>1</v>
      </c>
      <c r="O159" s="52">
        <v>1</v>
      </c>
      <c r="P159" s="148">
        <v>0</v>
      </c>
      <c r="Q159" s="121"/>
      <c r="R159" s="23"/>
      <c r="S159" s="23"/>
      <c r="T159" s="52"/>
      <c r="U159" s="148"/>
      <c r="V159" s="123"/>
      <c r="W159" s="31"/>
      <c r="X159" s="23"/>
      <c r="Y159" s="26"/>
      <c r="Z159" s="120"/>
      <c r="AA159" s="124"/>
      <c r="AB159" s="48"/>
      <c r="AC159" s="48"/>
      <c r="AD159" s="64"/>
      <c r="AE159" s="135"/>
      <c r="AF159" s="124"/>
      <c r="AG159" s="48"/>
      <c r="AH159" s="48"/>
      <c r="AI159" s="64"/>
      <c r="AJ159" s="135"/>
      <c r="AK159" s="6"/>
    </row>
    <row r="160" spans="2:37" ht="195" x14ac:dyDescent="0.35">
      <c r="B160" s="29" t="str">
        <f>'1 lentelė'!$B159</f>
        <v>3.2.1.1.8</v>
      </c>
      <c r="C160" s="29" t="str">
        <f>'1 lentelė'!$C159</f>
        <v>R096609-270000-3243</v>
      </c>
      <c r="D160" s="29" t="str">
        <f>'1 lentelė'!$D159</f>
        <v>Pirminės asmens sveikatos priežiūros veiklos efektyvumo didinimas VšĮ Visagino  pirminės sveikatos priežiūros centre</v>
      </c>
      <c r="E160" s="33" t="s">
        <v>66</v>
      </c>
      <c r="F160" s="118" t="s">
        <v>972</v>
      </c>
      <c r="G160" s="297" t="str">
        <f>'2 lentelė'!E159</f>
        <v>P.B.236</v>
      </c>
      <c r="H160" s="26" t="str">
        <f>'2 lentelė'!F159</f>
        <v>Gyventojai, turintys galimybę pasinaudoti pagerintomis sveikatos priežiūros paslaugomis</v>
      </c>
      <c r="I160" s="161" t="s">
        <v>216</v>
      </c>
      <c r="J160" s="52">
        <v>12890</v>
      </c>
      <c r="K160" s="148">
        <v>0</v>
      </c>
      <c r="L160" s="297" t="str">
        <f>'2 lentelė'!H159</f>
        <v>P.S.363</v>
      </c>
      <c r="M160" s="26" t="str">
        <f>'2 lentelė'!I159</f>
        <v>Viešąsias sveikatos priežiūros paslaugas teikiančių asmens sveikatos priežiūros įstaigų, kuriose modernizuota paslaugų teikimo infrastruktūra, skaičius</v>
      </c>
      <c r="N160" s="161">
        <f>'2 lentelė'!J159</f>
        <v>1</v>
      </c>
      <c r="O160" s="52">
        <v>1</v>
      </c>
      <c r="P160" s="148">
        <v>0</v>
      </c>
      <c r="Q160" s="121"/>
      <c r="R160" s="23"/>
      <c r="S160" s="23"/>
      <c r="T160" s="52"/>
      <c r="U160" s="148"/>
      <c r="V160" s="123"/>
      <c r="W160" s="31"/>
      <c r="X160" s="23"/>
      <c r="Y160" s="26"/>
      <c r="Z160" s="120"/>
      <c r="AA160" s="124"/>
      <c r="AB160" s="48"/>
      <c r="AC160" s="48"/>
      <c r="AD160" s="64"/>
      <c r="AE160" s="135"/>
      <c r="AF160" s="124"/>
      <c r="AG160" s="48"/>
      <c r="AH160" s="48"/>
      <c r="AI160" s="64"/>
      <c r="AJ160" s="135"/>
      <c r="AK160" s="6"/>
    </row>
    <row r="161" spans="2:37" ht="104.25" customHeight="1" x14ac:dyDescent="0.35">
      <c r="B161" s="29" t="str">
        <f>'1 lentelė'!$B160</f>
        <v>3.2.1.1.9</v>
      </c>
      <c r="C161" s="29" t="str">
        <f>'1 lentelė'!$C160</f>
        <v>R096609-270000-3244</v>
      </c>
      <c r="D161" s="29" t="str">
        <f>'1 lentelė'!$D160</f>
        <v>Asmens sveikatos priežiūros  kokybės gerinimas Utenos rajono gyventojams</v>
      </c>
      <c r="E161" s="33" t="s">
        <v>66</v>
      </c>
      <c r="F161" s="118" t="s">
        <v>1452</v>
      </c>
      <c r="G161" s="297" t="str">
        <f>'2 lentelė'!E160</f>
        <v>P.B.236</v>
      </c>
      <c r="H161" s="26" t="str">
        <f>'2 lentelė'!F160</f>
        <v>Gyventojai, turintys galimybę pasinaudoti pagerintomis sveikatos priežiūros paslaugomis</v>
      </c>
      <c r="I161" s="161">
        <f>'2 lentelė'!G160</f>
        <v>1063</v>
      </c>
      <c r="J161" s="52">
        <v>1063</v>
      </c>
      <c r="K161" s="148">
        <v>0</v>
      </c>
      <c r="L161" s="297" t="str">
        <f>'2 lentelė'!H160</f>
        <v>P.S.363</v>
      </c>
      <c r="M161" s="26" t="str">
        <f>'2 lentelė'!I160</f>
        <v>Viešąsias sveikatos priežiūros paslaugas teikiančių asmens sveikatos priežiūros įstaigų, kuriose modernizuota paslaugų teikimo infrastruktūra, skaičius</v>
      </c>
      <c r="N161" s="161">
        <f>'2 lentelė'!J160</f>
        <v>1</v>
      </c>
      <c r="O161" s="52">
        <v>1</v>
      </c>
      <c r="P161" s="148">
        <v>0</v>
      </c>
      <c r="Q161" s="258"/>
      <c r="R161" s="23"/>
      <c r="S161" s="23"/>
      <c r="T161" s="52"/>
      <c r="U161" s="148"/>
      <c r="V161" s="269"/>
      <c r="W161" s="31"/>
      <c r="X161" s="23"/>
      <c r="Y161" s="26"/>
      <c r="Z161" s="120"/>
      <c r="AA161" s="259"/>
      <c r="AB161" s="48"/>
      <c r="AC161" s="48"/>
      <c r="AD161" s="64"/>
      <c r="AE161" s="135"/>
      <c r="AF161" s="259"/>
      <c r="AG161" s="48"/>
      <c r="AH161" s="48"/>
      <c r="AI161" s="64"/>
      <c r="AJ161" s="135"/>
      <c r="AK161" s="6"/>
    </row>
    <row r="162" spans="2:37" ht="147" customHeight="1" x14ac:dyDescent="0.35">
      <c r="B162" s="53" t="str">
        <f>'1 lentelė'!$B161</f>
        <v>3.2.1.2</v>
      </c>
      <c r="C162" s="53"/>
      <c r="D162" s="77" t="str">
        <f>'1 lentelė'!$D161</f>
        <v>Priemonė: Priemonių, gerinančių ambulatorinių sveikatos priežiūros paslaugų prieinamumą tuberkulioze sergantiems asmenims, įgyvendinimas</v>
      </c>
      <c r="E162" s="53"/>
      <c r="F162" s="138"/>
      <c r="G162" s="53"/>
      <c r="H162" s="53"/>
      <c r="I162" s="53"/>
      <c r="J162" s="53"/>
      <c r="K162" s="138"/>
      <c r="L162" s="53"/>
      <c r="M162" s="53"/>
      <c r="N162" s="53"/>
      <c r="O162" s="53"/>
      <c r="P162" s="138"/>
      <c r="Q162" s="53"/>
      <c r="R162" s="53"/>
      <c r="S162" s="53"/>
      <c r="T162" s="53"/>
      <c r="U162" s="151"/>
      <c r="V162" s="53"/>
      <c r="W162" s="53"/>
      <c r="X162" s="53"/>
      <c r="Y162" s="44"/>
      <c r="Z162" s="138"/>
      <c r="AA162" s="53"/>
      <c r="AB162" s="53"/>
      <c r="AC162" s="53"/>
      <c r="AD162" s="44"/>
      <c r="AE162" s="138"/>
      <c r="AF162" s="53"/>
      <c r="AG162" s="53"/>
      <c r="AH162" s="53"/>
      <c r="AI162" s="44"/>
      <c r="AJ162" s="138"/>
      <c r="AK162" s="6"/>
    </row>
    <row r="163" spans="2:37" ht="259.5" customHeight="1" x14ac:dyDescent="0.35">
      <c r="B163" s="29" t="str">
        <f>'1 lentelė'!$B162</f>
        <v>3.2.1.2.1</v>
      </c>
      <c r="C163" s="29" t="str">
        <f>'1 lentelė'!$C162</f>
        <v>R096615-470000-3201</v>
      </c>
      <c r="D163" s="29" t="str">
        <f>'1 lentelė'!$D162</f>
        <v>Tuberkuliozės gydymo skatinimas Anykščių rajono
savivaldybėje</v>
      </c>
      <c r="E163" s="33" t="s">
        <v>66</v>
      </c>
      <c r="F163" s="154" t="s">
        <v>973</v>
      </c>
      <c r="G163" s="297" t="str">
        <f>'2 lentelė'!E162</f>
        <v>P.N.604</v>
      </c>
      <c r="H163" s="26" t="str">
        <f>'2 lentelė'!F162</f>
        <v>,,Tuberkulioze sergantys pacientai, kuriems buvo suteiktos socialinės paramos priemonės (maisto talonų dalijimas ir (arba) kelionės išlaidų kompensavimas) tuberkuliozės ambulatorinio gydymo metu“</v>
      </c>
      <c r="I163" s="161">
        <f>'2 lentelė'!G162</f>
        <v>32</v>
      </c>
      <c r="J163" s="52">
        <v>32</v>
      </c>
      <c r="K163" s="148">
        <v>24</v>
      </c>
      <c r="L163" s="119"/>
      <c r="M163" s="26"/>
      <c r="N163" s="26"/>
      <c r="O163" s="50"/>
      <c r="P163" s="146"/>
      <c r="Q163" s="121"/>
      <c r="R163" s="23"/>
      <c r="S163" s="23"/>
      <c r="T163" s="50"/>
      <c r="U163" s="146"/>
      <c r="V163" s="123"/>
      <c r="W163" s="31"/>
      <c r="X163" s="23"/>
      <c r="Y163" s="23"/>
      <c r="Z163" s="122"/>
      <c r="AA163" s="124"/>
      <c r="AB163" s="48"/>
      <c r="AC163" s="48"/>
      <c r="AD163" s="64"/>
      <c r="AE163" s="135"/>
      <c r="AF163" s="124"/>
      <c r="AG163" s="48"/>
      <c r="AH163" s="48"/>
      <c r="AI163" s="64"/>
      <c r="AJ163" s="135"/>
      <c r="AK163" s="6"/>
    </row>
    <row r="164" spans="2:37" ht="261" customHeight="1" x14ac:dyDescent="0.35">
      <c r="B164" s="29" t="str">
        <f>'1 lentelė'!$B163</f>
        <v>3.2.1.2.2</v>
      </c>
      <c r="C164" s="29" t="str">
        <f>'1 lentelė'!$C163</f>
        <v>R096615-470000-3202</v>
      </c>
      <c r="D164" s="29" t="str">
        <f>'1 lentelė'!$D163</f>
        <v>Sergamumo ir mirtingumo mažinimas nuo tuberkuliozės Ignalinos rajone</v>
      </c>
      <c r="E164" s="33" t="s">
        <v>66</v>
      </c>
      <c r="F164" s="154" t="s">
        <v>974</v>
      </c>
      <c r="G164" s="297" t="str">
        <f>'2 lentelė'!E163</f>
        <v>P.N.604</v>
      </c>
      <c r="H164" s="26" t="str">
        <f>'2 lentelė'!F163</f>
        <v>,,Tuberkulioze sergantys pacientai, kuriems buvo suteiktos socialinės paramos priemonės (maisto talonų dalijimas ir (arba) kelionės išlaidų kompensavimas) tuberkuliozės ambulatorinio gydymo metu“</v>
      </c>
      <c r="I164" s="161">
        <f>'2 lentelė'!G163</f>
        <v>15</v>
      </c>
      <c r="J164" s="52">
        <v>15</v>
      </c>
      <c r="K164" s="148">
        <v>9</v>
      </c>
      <c r="L164" s="119"/>
      <c r="M164" s="26"/>
      <c r="N164" s="26"/>
      <c r="O164" s="50"/>
      <c r="P164" s="146"/>
      <c r="Q164" s="121"/>
      <c r="R164" s="23"/>
      <c r="S164" s="23"/>
      <c r="T164" s="50"/>
      <c r="U164" s="146"/>
      <c r="V164" s="123"/>
      <c r="W164" s="31"/>
      <c r="X164" s="23"/>
      <c r="Y164" s="23"/>
      <c r="Z164" s="122"/>
      <c r="AA164" s="124"/>
      <c r="AB164" s="48"/>
      <c r="AC164" s="48"/>
      <c r="AD164" s="64"/>
      <c r="AE164" s="135"/>
      <c r="AF164" s="124"/>
      <c r="AG164" s="48"/>
      <c r="AH164" s="48"/>
      <c r="AI164" s="64"/>
      <c r="AJ164" s="135"/>
      <c r="AK164" s="6"/>
    </row>
    <row r="165" spans="2:37" ht="263.25" customHeight="1" x14ac:dyDescent="0.35">
      <c r="B165" s="29" t="str">
        <f>'1 lentelė'!$B164</f>
        <v>3.2.1.2.3</v>
      </c>
      <c r="C165" s="29" t="str">
        <f>'1 lentelė'!$C164</f>
        <v>R096615-470000-3203</v>
      </c>
      <c r="D165" s="29" t="str">
        <f>'1 lentelė'!$D164</f>
        <v>Paslaugų prieinamumo priemonių tuberkulioze sergantiems asmenims įgyvendinimas  Molėtų rajone</v>
      </c>
      <c r="E165" s="33" t="s">
        <v>66</v>
      </c>
      <c r="F165" s="154" t="s">
        <v>975</v>
      </c>
      <c r="G165" s="297" t="str">
        <f>'2 lentelė'!E164</f>
        <v>P.N.604</v>
      </c>
      <c r="H165" s="26" t="str">
        <f>'2 lentelė'!F164</f>
        <v>,,Tuberkulioze sergantys pacientai, kuriems buvo suteiktos socialinės paramos priemonės (maisto talonų dalijimas ir (arba) kelionės išlaidų kompensavimas) tuberkuliozės ambulatorinio gydymo metu“</v>
      </c>
      <c r="I165" s="161">
        <f>'2 lentelė'!G164</f>
        <v>19</v>
      </c>
      <c r="J165" s="52">
        <v>19</v>
      </c>
      <c r="K165" s="148">
        <v>5</v>
      </c>
      <c r="L165" s="119"/>
      <c r="M165" s="26"/>
      <c r="N165" s="26"/>
      <c r="O165" s="50"/>
      <c r="P165" s="146"/>
      <c r="Q165" s="121"/>
      <c r="R165" s="23"/>
      <c r="S165" s="23"/>
      <c r="T165" s="50"/>
      <c r="U165" s="146"/>
      <c r="V165" s="123"/>
      <c r="W165" s="31"/>
      <c r="X165" s="23"/>
      <c r="Y165" s="23"/>
      <c r="Z165" s="122"/>
      <c r="AA165" s="124"/>
      <c r="AB165" s="48"/>
      <c r="AC165" s="48"/>
      <c r="AD165" s="64"/>
      <c r="AE165" s="135"/>
      <c r="AF165" s="124"/>
      <c r="AG165" s="48"/>
      <c r="AH165" s="48"/>
      <c r="AI165" s="64"/>
      <c r="AJ165" s="135"/>
      <c r="AK165" s="6"/>
    </row>
    <row r="166" spans="2:37" ht="231.75" customHeight="1" x14ac:dyDescent="0.35">
      <c r="B166" s="29" t="str">
        <f>'1 lentelė'!$B165</f>
        <v>3.2.1.2.4</v>
      </c>
      <c r="C166" s="29" t="str">
        <f>'1 lentelė'!$C165</f>
        <v>R096615-470000-3204</v>
      </c>
      <c r="D166" s="29" t="str">
        <f>'1 lentelė'!$D165</f>
        <v>Priemonių, gerinančių ambulatorinių sveikatos priežiūros paslaugų prieinamumą tuberkulioze sergantiems asmenims, įgyvendinimas Utenos rajone</v>
      </c>
      <c r="E166" s="33" t="s">
        <v>66</v>
      </c>
      <c r="F166" s="154" t="s">
        <v>976</v>
      </c>
      <c r="G166" s="297" t="str">
        <f>'2 lentelė'!E165</f>
        <v>P.N.604</v>
      </c>
      <c r="H166" s="26" t="str">
        <f>'2 lentelė'!F165</f>
        <v>,,Tuberkulioze sergantys pacientai, kuriems buvo suteiktos socialinės paramos priemonės (maisto talonų dalijimas ir (arba) kelionės išlaidų kompensavimas) tuberkuliozės ambulatorinio gydymo metu“</v>
      </c>
      <c r="I166" s="161">
        <f>'2 lentelė'!G165</f>
        <v>13</v>
      </c>
      <c r="J166" s="52">
        <v>13</v>
      </c>
      <c r="K166" s="148">
        <v>7</v>
      </c>
      <c r="L166" s="119"/>
      <c r="M166" s="26"/>
      <c r="N166" s="26"/>
      <c r="O166" s="50"/>
      <c r="P166" s="146"/>
      <c r="Q166" s="121"/>
      <c r="R166" s="23"/>
      <c r="S166" s="23"/>
      <c r="T166" s="50"/>
      <c r="U166" s="146"/>
      <c r="V166" s="123"/>
      <c r="W166" s="31"/>
      <c r="X166" s="23"/>
      <c r="Y166" s="23"/>
      <c r="Z166" s="122"/>
      <c r="AA166" s="124"/>
      <c r="AB166" s="48"/>
      <c r="AC166" s="48"/>
      <c r="AD166" s="64"/>
      <c r="AE166" s="135"/>
      <c r="AF166" s="124"/>
      <c r="AG166" s="48"/>
      <c r="AH166" s="48"/>
      <c r="AI166" s="64"/>
      <c r="AJ166" s="135"/>
      <c r="AK166" s="6"/>
    </row>
    <row r="167" spans="2:37" ht="261.75" customHeight="1" x14ac:dyDescent="0.35">
      <c r="B167" s="29" t="str">
        <f>'1 lentelė'!$B166</f>
        <v>3.2.1.2.5</v>
      </c>
      <c r="C167" s="29" t="str">
        <f>'1 lentelė'!$C166</f>
        <v>R096615-470000-3205</v>
      </c>
      <c r="D167" s="29" t="str">
        <f>'1 lentelė'!$D166</f>
        <v>Sergamumo ir mirtingumo mažinimas nuo tuberkuliozės Visagino savivaldybėje</v>
      </c>
      <c r="E167" s="33" t="s">
        <v>66</v>
      </c>
      <c r="F167" s="118" t="s">
        <v>977</v>
      </c>
      <c r="G167" s="297" t="str">
        <f>'2 lentelė'!E166</f>
        <v>P.N.604</v>
      </c>
      <c r="H167" s="26" t="str">
        <f>'2 lentelė'!F166</f>
        <v>,,Tuberkulioze sergantys pacientai, kuriems buvo suteiktos socialinės paramos priemonės (maisto talonų dalijimas ir (arba) kelionės išlaidų kompensavimas) tuberkuliozės ambulatorinio gydymo metu“</v>
      </c>
      <c r="I167" s="161">
        <f>'2 lentelė'!G166</f>
        <v>5</v>
      </c>
      <c r="J167" s="52">
        <v>5</v>
      </c>
      <c r="K167" s="148">
        <v>1</v>
      </c>
      <c r="L167" s="119"/>
      <c r="M167" s="26"/>
      <c r="N167" s="26"/>
      <c r="O167" s="50"/>
      <c r="P167" s="146"/>
      <c r="Q167" s="121"/>
      <c r="R167" s="23"/>
      <c r="S167" s="23"/>
      <c r="T167" s="50"/>
      <c r="U167" s="146"/>
      <c r="V167" s="123"/>
      <c r="W167" s="31"/>
      <c r="X167" s="23"/>
      <c r="Y167" s="23"/>
      <c r="Z167" s="122"/>
      <c r="AA167" s="124"/>
      <c r="AB167" s="48"/>
      <c r="AC167" s="48"/>
      <c r="AD167" s="64"/>
      <c r="AE167" s="135"/>
      <c r="AF167" s="124"/>
      <c r="AG167" s="48"/>
      <c r="AH167" s="48"/>
      <c r="AI167" s="64"/>
      <c r="AJ167" s="135"/>
      <c r="AK167" s="6"/>
    </row>
    <row r="168" spans="2:37" ht="260.25" customHeight="1" x14ac:dyDescent="0.35">
      <c r="B168" s="29" t="str">
        <f>'1 lentelė'!$B167</f>
        <v>3.2.1.2.6</v>
      </c>
      <c r="C168" s="29" t="str">
        <f>'1 lentelė'!$C167</f>
        <v>R096615-470000-3206</v>
      </c>
      <c r="D168" s="29" t="str">
        <f>'1 lentelė'!$D167</f>
        <v>Priemonių, gerinančių ambulatorinių sveikatos priežiūros paslaugų prieinamumą tuberkulioze sergantiems asmenims, įgyvendinimas Zarasų rajono savivaldybėje</v>
      </c>
      <c r="E168" s="33" t="s">
        <v>66</v>
      </c>
      <c r="F168" s="154" t="s">
        <v>978</v>
      </c>
      <c r="G168" s="297" t="str">
        <f>'2 lentelė'!E167</f>
        <v>P.N.604</v>
      </c>
      <c r="H168" s="26" t="str">
        <f>'2 lentelė'!F167</f>
        <v>,,Tuberkulioze sergantys pacientai, kuriems buvo suteiktos socialinės paramos priemonės (maisto talonų dalijimas ir (arba) kelionės išlaidų kompensavimas) tuberkuliozės ambulatorinio gydymo metu“</v>
      </c>
      <c r="I168" s="161">
        <f>'2 lentelė'!G167</f>
        <v>17</v>
      </c>
      <c r="J168" s="52">
        <v>17</v>
      </c>
      <c r="K168" s="148">
        <v>3</v>
      </c>
      <c r="L168" s="119"/>
      <c r="M168" s="26"/>
      <c r="N168" s="26"/>
      <c r="O168" s="50"/>
      <c r="P168" s="146"/>
      <c r="Q168" s="121"/>
      <c r="R168" s="23"/>
      <c r="S168" s="23"/>
      <c r="T168" s="50"/>
      <c r="U168" s="146"/>
      <c r="V168" s="123"/>
      <c r="W168" s="31"/>
      <c r="X168" s="23"/>
      <c r="Y168" s="23"/>
      <c r="Z168" s="122"/>
      <c r="AA168" s="124"/>
      <c r="AB168" s="48"/>
      <c r="AC168" s="48"/>
      <c r="AD168" s="64"/>
      <c r="AE168" s="135"/>
      <c r="AF168" s="124"/>
      <c r="AG168" s="48"/>
      <c r="AH168" s="48"/>
      <c r="AI168" s="64"/>
      <c r="AJ168" s="135"/>
      <c r="AK168" s="6"/>
    </row>
    <row r="169" spans="2:37" ht="81" customHeight="1" x14ac:dyDescent="0.35">
      <c r="B169" s="62" t="str">
        <f>'1 lentelė'!$B168</f>
        <v>3.2.2</v>
      </c>
      <c r="C169" s="62"/>
      <c r="D169" s="61" t="str">
        <f>'1 lentelė'!$D168</f>
        <v>Uždavinys: Skatinti sveiką gyvenseną ir visuomenės sveikatos raštingumą</v>
      </c>
      <c r="E169" s="62"/>
      <c r="F169" s="168"/>
      <c r="G169" s="62"/>
      <c r="H169" s="62"/>
      <c r="I169" s="62"/>
      <c r="J169" s="62"/>
      <c r="K169" s="168"/>
      <c r="L169" s="62"/>
      <c r="M169" s="62"/>
      <c r="N169" s="62"/>
      <c r="O169" s="62"/>
      <c r="P169" s="168"/>
      <c r="Q169" s="62"/>
      <c r="R169" s="62"/>
      <c r="S169" s="62"/>
      <c r="T169" s="62"/>
      <c r="U169" s="159"/>
      <c r="V169" s="62"/>
      <c r="W169" s="62"/>
      <c r="X169" s="62"/>
      <c r="Y169" s="68"/>
      <c r="Z169" s="168"/>
      <c r="AA169" s="62"/>
      <c r="AB169" s="62"/>
      <c r="AC169" s="62"/>
      <c r="AD169" s="68"/>
      <c r="AE169" s="168"/>
      <c r="AF169" s="62"/>
      <c r="AG169" s="62"/>
      <c r="AH169" s="62"/>
      <c r="AI169" s="68"/>
      <c r="AJ169" s="168"/>
      <c r="AK169" s="6"/>
    </row>
    <row r="170" spans="2:37" ht="70.5" customHeight="1" x14ac:dyDescent="0.35">
      <c r="B170" s="53" t="str">
        <f>'1 lentelė'!$B169</f>
        <v>3.2.2.1</v>
      </c>
      <c r="C170" s="53"/>
      <c r="D170" s="77" t="str">
        <f>'1 lentelė'!$D169</f>
        <v xml:space="preserve">Priemonė: Sveikos gyvensenos skatinimas regioniniu lygiu </v>
      </c>
      <c r="E170" s="53"/>
      <c r="F170" s="138"/>
      <c r="G170" s="53"/>
      <c r="H170" s="53"/>
      <c r="I170" s="53"/>
      <c r="J170" s="53"/>
      <c r="K170" s="138"/>
      <c r="L170" s="53"/>
      <c r="M170" s="53"/>
      <c r="N170" s="53"/>
      <c r="O170" s="53"/>
      <c r="P170" s="138"/>
      <c r="Q170" s="53"/>
      <c r="R170" s="53"/>
      <c r="S170" s="53"/>
      <c r="T170" s="53"/>
      <c r="U170" s="151"/>
      <c r="V170" s="53"/>
      <c r="W170" s="53"/>
      <c r="X170" s="53"/>
      <c r="Y170" s="44"/>
      <c r="Z170" s="138"/>
      <c r="AA170" s="53"/>
      <c r="AB170" s="53"/>
      <c r="AC170" s="53"/>
      <c r="AD170" s="44"/>
      <c r="AE170" s="138"/>
      <c r="AF170" s="53"/>
      <c r="AG170" s="53"/>
      <c r="AH170" s="53"/>
      <c r="AI170" s="44"/>
      <c r="AJ170" s="138"/>
      <c r="AK170" s="6"/>
    </row>
    <row r="171" spans="2:37" ht="209.25" customHeight="1" x14ac:dyDescent="0.35">
      <c r="B171" s="29" t="str">
        <f>'1 lentelė'!$B170</f>
        <v>3.2.2.1.1.</v>
      </c>
      <c r="C171" s="29" t="str">
        <f>'1 lentelė'!$C170</f>
        <v>R096630-470000-3207</v>
      </c>
      <c r="D171" s="29" t="str">
        <f>'1 lentelė'!$D170</f>
        <v>Sveikos gyvensenos skatinimas Anykščių rajono savivaldybėje</v>
      </c>
      <c r="E171" s="33" t="s">
        <v>66</v>
      </c>
      <c r="F171" s="154" t="s">
        <v>979</v>
      </c>
      <c r="G171" s="297" t="str">
        <f>'2 lentelė'!E170</f>
        <v>P.S.372</v>
      </c>
      <c r="H171" s="26" t="str">
        <f>'2 lentelė'!F170</f>
        <v>Tikslinių grupių asmenys, kurie dalyvavo informavimo, švietimo ir mokymo renginiuose bei sveikatos raštingumą didiniančiose veiklose, skaičius (2018 m.-515)</v>
      </c>
      <c r="I171" s="26">
        <f>'2 lentelė'!G170</f>
        <v>2100</v>
      </c>
      <c r="J171" s="52">
        <v>2100</v>
      </c>
      <c r="K171" s="148">
        <v>2113</v>
      </c>
      <c r="L171" s="297" t="str">
        <f>'2 lentelė'!H170</f>
        <v>P.N.671</v>
      </c>
      <c r="M171" s="26" t="str">
        <f>'2 lentelė'!I170</f>
        <v>„Modernizuoti savivaldybių visuomenės sveikatos biurai“, vnt.</v>
      </c>
      <c r="N171" s="161">
        <f>'2 lentelė'!J170</f>
        <v>1</v>
      </c>
      <c r="O171" s="52">
        <v>1</v>
      </c>
      <c r="P171" s="148">
        <v>1</v>
      </c>
      <c r="Q171" s="121"/>
      <c r="R171" s="23"/>
      <c r="S171" s="23"/>
      <c r="T171" s="23"/>
      <c r="U171" s="23"/>
      <c r="V171" s="123"/>
      <c r="W171" s="31"/>
      <c r="X171" s="23"/>
      <c r="Y171" s="23"/>
      <c r="Z171" s="23"/>
      <c r="AA171" s="123"/>
      <c r="AB171" s="48"/>
      <c r="AC171" s="48"/>
      <c r="AD171" s="64"/>
      <c r="AE171" s="135"/>
      <c r="AF171" s="124"/>
      <c r="AG171" s="48"/>
      <c r="AH171" s="48"/>
      <c r="AI171" s="64"/>
      <c r="AJ171" s="135"/>
      <c r="AK171" s="6"/>
    </row>
    <row r="172" spans="2:37" ht="208.5" customHeight="1" x14ac:dyDescent="0.35">
      <c r="B172" s="29" t="str">
        <f>'1 lentelė'!$B171</f>
        <v>3.2.2.1.2.</v>
      </c>
      <c r="C172" s="29" t="str">
        <f>'1 lentelė'!$C171</f>
        <v>R096630-470000-3208</v>
      </c>
      <c r="D172" s="29" t="str">
        <f>'1 lentelė'!$D171</f>
        <v>Sveikos gyvensenos skatinimas Molėtų rajono savivaldybėje</v>
      </c>
      <c r="E172" s="33" t="s">
        <v>66</v>
      </c>
      <c r="F172" s="154" t="s">
        <v>980</v>
      </c>
      <c r="G172" s="297" t="str">
        <f>'2 lentelė'!E171</f>
        <v>P.S.372</v>
      </c>
      <c r="H172" s="26" t="str">
        <f>'2 lentelė'!F171</f>
        <v>Tikslinių grupių asmenys, kurie dalyvavo informavimo, švietimo ir mokymo renginiuose bei sveikatos raštingumą didiniančiose veiklose, skaičius (2018 m.-468)</v>
      </c>
      <c r="I172" s="26">
        <f>'2 lentelė'!G171</f>
        <v>1782</v>
      </c>
      <c r="J172" s="52">
        <v>1782</v>
      </c>
      <c r="K172" s="148">
        <v>1782</v>
      </c>
      <c r="L172" s="297"/>
      <c r="M172" s="26"/>
      <c r="N172" s="161"/>
      <c r="O172" s="52"/>
      <c r="P172" s="148"/>
      <c r="Q172" s="121"/>
      <c r="R172" s="23"/>
      <c r="S172" s="23"/>
      <c r="T172" s="50"/>
      <c r="U172" s="146"/>
      <c r="V172" s="123"/>
      <c r="W172" s="31"/>
      <c r="X172" s="23"/>
      <c r="Y172" s="23"/>
      <c r="Z172" s="122"/>
      <c r="AA172" s="124"/>
      <c r="AB172" s="48"/>
      <c r="AC172" s="48"/>
      <c r="AD172" s="64"/>
      <c r="AE172" s="135"/>
      <c r="AF172" s="124"/>
      <c r="AG172" s="48"/>
      <c r="AH172" s="48"/>
      <c r="AI172" s="64"/>
      <c r="AJ172" s="135"/>
      <c r="AK172" s="6"/>
    </row>
    <row r="173" spans="2:37" ht="209.25" customHeight="1" x14ac:dyDescent="0.35">
      <c r="B173" s="29" t="str">
        <f>'1 lentelė'!$B172</f>
        <v>3.2.2.1.3.</v>
      </c>
      <c r="C173" s="29" t="str">
        <f>'1 lentelė'!$C172</f>
        <v>R096630-470000-3209</v>
      </c>
      <c r="D173" s="29" t="str">
        <f>'1 lentelė'!$D172</f>
        <v>Sveikos gyvensenos skatinimas Utenos rajone</v>
      </c>
      <c r="E173" s="33" t="s">
        <v>66</v>
      </c>
      <c r="F173" s="154" t="s">
        <v>981</v>
      </c>
      <c r="G173" s="297" t="str">
        <f>'2 lentelė'!E172</f>
        <v>P.S.372</v>
      </c>
      <c r="H173" s="26" t="str">
        <f>'2 lentelė'!F172</f>
        <v>Tikslinių grupių asmenys, kurie dalyvavo informavimo, švietimo ir mokymo renginiuose bei sveikatos raštingumą didiniančiose veiklose, skaičius (2018 m.-658)</v>
      </c>
      <c r="I173" s="26">
        <f>'2 lentelė'!G172</f>
        <v>2488</v>
      </c>
      <c r="J173" s="52">
        <v>2488</v>
      </c>
      <c r="K173" s="148">
        <v>1972</v>
      </c>
      <c r="L173" s="297"/>
      <c r="M173" s="26"/>
      <c r="N173" s="161"/>
      <c r="O173" s="52"/>
      <c r="P173" s="148"/>
      <c r="Q173" s="121"/>
      <c r="R173" s="23"/>
      <c r="S173" s="23"/>
      <c r="T173" s="50"/>
      <c r="U173" s="146"/>
      <c r="V173" s="123"/>
      <c r="W173" s="31"/>
      <c r="X173" s="23"/>
      <c r="Y173" s="23"/>
      <c r="Z173" s="122"/>
      <c r="AA173" s="124"/>
      <c r="AB173" s="48"/>
      <c r="AC173" s="48"/>
      <c r="AD173" s="64"/>
      <c r="AE173" s="135"/>
      <c r="AF173" s="124"/>
      <c r="AG173" s="48"/>
      <c r="AH173" s="48"/>
      <c r="AI173" s="64"/>
      <c r="AJ173" s="135"/>
      <c r="AK173" s="6"/>
    </row>
    <row r="174" spans="2:37" ht="208.5" customHeight="1" x14ac:dyDescent="0.35">
      <c r="B174" s="29" t="str">
        <f>'1 lentelė'!$B173</f>
        <v>3.2.2.1.4.</v>
      </c>
      <c r="C174" s="29" t="str">
        <f>'1 lentelė'!$C173</f>
        <v>R096630-470000-3210</v>
      </c>
      <c r="D174" s="29" t="str">
        <f>'1 lentelė'!$D173</f>
        <v>Sveikos gyvensenos skatinimas Zarasų rajono savivaldybėje</v>
      </c>
      <c r="E174" s="33" t="s">
        <v>66</v>
      </c>
      <c r="F174" s="154" t="s">
        <v>982</v>
      </c>
      <c r="G174" s="297" t="str">
        <f>'2 lentelė'!E173</f>
        <v>P.S.372</v>
      </c>
      <c r="H174" s="26" t="str">
        <f>'2 lentelė'!F173</f>
        <v>Tikslinių grupių asmenys, kurie dalyvavo informavimo, švietimo ir mokymo renginiuose bei sveikatos raštingumą didiniančiose veiklose, skaičius (2018m.- 374)</v>
      </c>
      <c r="I174" s="26">
        <f>'2 lentelė'!G173</f>
        <v>1414</v>
      </c>
      <c r="J174" s="52">
        <v>1414</v>
      </c>
      <c r="K174" s="148">
        <v>1318</v>
      </c>
      <c r="L174" s="297"/>
      <c r="M174" s="26"/>
      <c r="N174" s="161"/>
      <c r="O174" s="50"/>
      <c r="P174" s="146"/>
      <c r="Q174" s="121"/>
      <c r="R174" s="23"/>
      <c r="S174" s="23"/>
      <c r="T174" s="50"/>
      <c r="U174" s="146"/>
      <c r="V174" s="123"/>
      <c r="W174" s="31"/>
      <c r="X174" s="23"/>
      <c r="Y174" s="23"/>
      <c r="Z174" s="122"/>
      <c r="AA174" s="124"/>
      <c r="AB174" s="48"/>
      <c r="AC174" s="48"/>
      <c r="AD174" s="64"/>
      <c r="AE174" s="135"/>
      <c r="AF174" s="124"/>
      <c r="AG174" s="48"/>
      <c r="AH174" s="48"/>
      <c r="AI174" s="64"/>
      <c r="AJ174" s="135"/>
      <c r="AK174" s="6"/>
    </row>
    <row r="175" spans="2:37" ht="209.25" customHeight="1" x14ac:dyDescent="0.35">
      <c r="B175" s="29" t="str">
        <f>'1 lentelė'!$B174</f>
        <v>3.2.2.1.5.</v>
      </c>
      <c r="C175" s="29" t="str">
        <f>'1 lentelė'!$C174</f>
        <v>R096630-470000-32011</v>
      </c>
      <c r="D175" s="29" t="str">
        <f>'1 lentelė'!$D174</f>
        <v>Sveikos gyvensenos skatinimas Ignalinos rajone</v>
      </c>
      <c r="E175" s="33" t="s">
        <v>66</v>
      </c>
      <c r="F175" s="154" t="s">
        <v>983</v>
      </c>
      <c r="G175" s="297" t="str">
        <f>'2 lentelė'!E174</f>
        <v>P.S.372</v>
      </c>
      <c r="H175" s="26" t="str">
        <f>'2 lentelė'!F174</f>
        <v>Tikslinių grupių asmenys, kurie dalyvavo informavimo, švietimo ir mokymo renginiuose bei sveikatos raštingumą didiniančiose veiklose, skaičius (2018 m. -106)</v>
      </c>
      <c r="I175" s="26">
        <f>'2 lentelė'!G174</f>
        <v>591</v>
      </c>
      <c r="J175" s="26">
        <v>591</v>
      </c>
      <c r="K175" s="120">
        <v>594</v>
      </c>
      <c r="L175" s="297"/>
      <c r="M175" s="26"/>
      <c r="N175" s="161"/>
      <c r="O175" s="50"/>
      <c r="P175" s="146"/>
      <c r="Q175" s="121"/>
      <c r="R175" s="23"/>
      <c r="S175" s="23"/>
      <c r="T175" s="50"/>
      <c r="U175" s="146"/>
      <c r="V175" s="123"/>
      <c r="W175" s="31"/>
      <c r="X175" s="23"/>
      <c r="Y175" s="23"/>
      <c r="Z175" s="122"/>
      <c r="AA175" s="124"/>
      <c r="AB175" s="48"/>
      <c r="AC175" s="48"/>
      <c r="AD175" s="64"/>
      <c r="AE175" s="135"/>
      <c r="AF175" s="124"/>
      <c r="AG175" s="48"/>
      <c r="AH175" s="48"/>
      <c r="AI175" s="64"/>
      <c r="AJ175" s="135"/>
      <c r="AK175" s="6"/>
    </row>
    <row r="176" spans="2:37" ht="207" customHeight="1" x14ac:dyDescent="0.35">
      <c r="B176" s="29" t="str">
        <f>'1 lentelė'!$B175</f>
        <v>3.2.2.1.6.</v>
      </c>
      <c r="C176" s="29" t="str">
        <f>'1 lentelė'!$C175</f>
        <v>R096630-470000-3212</v>
      </c>
      <c r="D176" s="29" t="str">
        <f>'1 lentelė'!$D175</f>
        <v>Vaikų  sveikos  gyvensenos  skatinimas Visagino savivaldybėje</v>
      </c>
      <c r="E176" s="33" t="s">
        <v>66</v>
      </c>
      <c r="F176" s="154" t="s">
        <v>984</v>
      </c>
      <c r="G176" s="297" t="str">
        <f>'2 lentelė'!E175</f>
        <v>P.S.372</v>
      </c>
      <c r="H176" s="26" t="str">
        <f>'2 lentelė'!F175</f>
        <v>Tikslinių grupių asmenys, kurie dalyvavo informavimo, švietimo ir mokymo renginiuose bei sveikatos raštingumą didinančiose veiklose“, skaičius  (2018 m.- 500)</v>
      </c>
      <c r="I176" s="26">
        <f>'2 lentelė'!G175</f>
        <v>1036</v>
      </c>
      <c r="J176" s="52">
        <v>560</v>
      </c>
      <c r="K176" s="148">
        <v>1036</v>
      </c>
      <c r="L176" s="297"/>
      <c r="M176" s="26"/>
      <c r="N176" s="161"/>
      <c r="O176" s="50"/>
      <c r="P176" s="146"/>
      <c r="Q176" s="121"/>
      <c r="R176" s="23"/>
      <c r="S176" s="23"/>
      <c r="T176" s="50"/>
      <c r="U176" s="146"/>
      <c r="V176" s="123"/>
      <c r="W176" s="31"/>
      <c r="X176" s="23"/>
      <c r="Y176" s="23"/>
      <c r="Z176" s="122"/>
      <c r="AA176" s="124"/>
      <c r="AB176" s="48"/>
      <c r="AC176" s="48"/>
      <c r="AD176" s="64"/>
      <c r="AE176" s="135"/>
      <c r="AF176" s="124"/>
      <c r="AG176" s="48"/>
      <c r="AH176" s="48"/>
      <c r="AI176" s="64"/>
      <c r="AJ176" s="135"/>
      <c r="AK176" s="6"/>
    </row>
    <row r="177" spans="2:37" ht="171" customHeight="1" x14ac:dyDescent="0.35">
      <c r="B177" s="29" t="str">
        <f>'1 lentelė'!$B176</f>
        <v>3.2.2.1.7.</v>
      </c>
      <c r="C177" s="29" t="str">
        <f>'1 lentelė'!$C176</f>
        <v>R096630-470000-3236</v>
      </c>
      <c r="D177" s="29" t="str">
        <f>'1 lentelė'!$D176</f>
        <v>Sveikos gyvensenos skatinimas Ignalinos rajone. II etapas</v>
      </c>
      <c r="E177" s="33" t="s">
        <v>66</v>
      </c>
      <c r="F177" s="118" t="s">
        <v>1337</v>
      </c>
      <c r="G177" s="297" t="str">
        <f>'2 lentelė'!E176</f>
        <v>P.S.372</v>
      </c>
      <c r="H177" s="26" t="str">
        <f>'2 lentelė'!F176</f>
        <v>Tikslinių grupių asmenys, kurie dalyvavo informavimo, švietimo ir mokymo renginiuose bei sveikatos raštingumą didinančiose veiklose.</v>
      </c>
      <c r="I177" s="26">
        <f>'2 lentelė'!G176</f>
        <v>219</v>
      </c>
      <c r="J177" s="26">
        <v>219</v>
      </c>
      <c r="K177" s="120">
        <v>195</v>
      </c>
      <c r="L177" s="297"/>
      <c r="M177" s="26"/>
      <c r="N177" s="161"/>
      <c r="O177" s="50"/>
      <c r="P177" s="146"/>
      <c r="Q177" s="121"/>
      <c r="R177" s="23"/>
      <c r="S177" s="23"/>
      <c r="T177" s="50"/>
      <c r="U177" s="146"/>
      <c r="V177" s="123"/>
      <c r="W177" s="31"/>
      <c r="X177" s="23"/>
      <c r="Y177" s="23"/>
      <c r="Z177" s="122"/>
      <c r="AA177" s="124"/>
      <c r="AB177" s="48"/>
      <c r="AC177" s="48"/>
      <c r="AD177" s="64"/>
      <c r="AE177" s="135"/>
      <c r="AF177" s="124"/>
      <c r="AG177" s="48"/>
      <c r="AH177" s="48"/>
      <c r="AI177" s="64"/>
      <c r="AJ177" s="135"/>
      <c r="AK177" s="6"/>
    </row>
    <row r="178" spans="2:37" ht="118.5" customHeight="1" x14ac:dyDescent="0.35">
      <c r="B178" s="62" t="str">
        <f>'1 lentelė'!$B177</f>
        <v>3.2.3</v>
      </c>
      <c r="C178" s="62"/>
      <c r="D178" s="61" t="str">
        <f>'1 lentelė'!$D177</f>
        <v>Uždavinys: Plėtoti socialinių paslaugų infrastruktūrą ir socialinio būsto fondą bei didinti jų prieinamumą</v>
      </c>
      <c r="E178" s="62"/>
      <c r="F178" s="137"/>
      <c r="G178" s="62"/>
      <c r="H178" s="62"/>
      <c r="I178" s="62"/>
      <c r="J178" s="62"/>
      <c r="K178" s="137"/>
      <c r="L178" s="62"/>
      <c r="M178" s="62"/>
      <c r="N178" s="62"/>
      <c r="O178" s="62"/>
      <c r="P178" s="137"/>
      <c r="Q178" s="62"/>
      <c r="R178" s="62"/>
      <c r="S178" s="62"/>
      <c r="T178" s="62"/>
      <c r="U178" s="159"/>
      <c r="V178" s="62"/>
      <c r="W178" s="62"/>
      <c r="X178" s="62"/>
      <c r="Y178" s="42"/>
      <c r="Z178" s="137"/>
      <c r="AA178" s="62"/>
      <c r="AB178" s="62"/>
      <c r="AC178" s="62"/>
      <c r="AD178" s="42"/>
      <c r="AE178" s="137"/>
      <c r="AF178" s="62"/>
      <c r="AG178" s="62"/>
      <c r="AH178" s="62"/>
      <c r="AI178" s="42"/>
      <c r="AJ178" s="137"/>
      <c r="AK178" s="6"/>
    </row>
    <row r="179" spans="2:37" ht="67.5" x14ac:dyDescent="0.35">
      <c r="B179" s="53" t="str">
        <f>'1 lentelė'!$B178</f>
        <v>3.2.3.1</v>
      </c>
      <c r="C179" s="53"/>
      <c r="D179" s="77" t="str">
        <f>'1 lentelė'!$D178</f>
        <v>Priemonė: Socialinių paslaugų infrastruktūros plėtra</v>
      </c>
      <c r="E179" s="53"/>
      <c r="F179" s="138"/>
      <c r="G179" s="53"/>
      <c r="H179" s="53"/>
      <c r="I179" s="53"/>
      <c r="J179" s="53"/>
      <c r="K179" s="138"/>
      <c r="L179" s="53"/>
      <c r="M179" s="53"/>
      <c r="N179" s="53"/>
      <c r="O179" s="53"/>
      <c r="P179" s="138"/>
      <c r="Q179" s="53"/>
      <c r="R179" s="53"/>
      <c r="S179" s="53"/>
      <c r="T179" s="53"/>
      <c r="U179" s="151"/>
      <c r="V179" s="53"/>
      <c r="W179" s="53"/>
      <c r="X179" s="53"/>
      <c r="Y179" s="44"/>
      <c r="Z179" s="138"/>
      <c r="AA179" s="53"/>
      <c r="AB179" s="53"/>
      <c r="AC179" s="53"/>
      <c r="AD179" s="44"/>
      <c r="AE179" s="138"/>
      <c r="AF179" s="53"/>
      <c r="AG179" s="53"/>
      <c r="AH179" s="53"/>
      <c r="AI179" s="44"/>
      <c r="AJ179" s="138"/>
      <c r="AK179" s="6"/>
    </row>
    <row r="180" spans="2:37" ht="134.25" customHeight="1" x14ac:dyDescent="0.35">
      <c r="B180" s="29" t="str">
        <f>'1 lentelė'!$B179</f>
        <v>3.2.3.1.1</v>
      </c>
      <c r="C180" s="29" t="str">
        <f>'1 lentelė'!$C179</f>
        <v>R094407-270000-3213</v>
      </c>
      <c r="D180" s="29" t="str">
        <f>'1 lentelė'!$D179</f>
        <v>Anykščių rajono Svėdasų senelių globos namų modernizavimas</v>
      </c>
      <c r="E180" s="33" t="s">
        <v>66</v>
      </c>
      <c r="F180" s="154" t="s">
        <v>985</v>
      </c>
      <c r="G180" s="297" t="str">
        <f>'2 lentelė'!E179</f>
        <v>P.S.361</v>
      </c>
      <c r="H180" s="26" t="str">
        <f>'2 lentelė'!F179</f>
        <v>Investicijas gavę socialinių paslaugų infrastruktūros objektai, vnt.</v>
      </c>
      <c r="I180" s="161">
        <f>'2 lentelė'!G179</f>
        <v>1</v>
      </c>
      <c r="J180" s="52">
        <v>1</v>
      </c>
      <c r="K180" s="148">
        <v>0</v>
      </c>
      <c r="L180" s="297" t="str">
        <f>'2 lentelė'!H179</f>
        <v>P.N.403</v>
      </c>
      <c r="M180" s="26" t="str">
        <f>'2 lentelė'!I179</f>
        <v>Tikslinių grupių asmenys, gavę tiesioginės naudos iš investicijų į socialinių paslaugų infrastruktūrą</v>
      </c>
      <c r="N180" s="161">
        <f>'2 lentelė'!J179</f>
        <v>50</v>
      </c>
      <c r="O180" s="52">
        <v>50</v>
      </c>
      <c r="P180" s="148">
        <v>0</v>
      </c>
      <c r="Q180" s="298" t="str">
        <f>'2 lentelė'!K179</f>
        <v>R.N.404</v>
      </c>
      <c r="R180" s="23" t="str">
        <f>'2 lentelė'!L179</f>
        <v>Investicijas gavusiose įstaigose esančios vietos socialinių paslaugų gavėjams</v>
      </c>
      <c r="S180" s="258">
        <f>'2 lentelė'!M179</f>
        <v>35</v>
      </c>
      <c r="T180" s="52">
        <v>35</v>
      </c>
      <c r="U180" s="148">
        <v>0</v>
      </c>
      <c r="V180" s="123"/>
      <c r="W180" s="31"/>
      <c r="X180" s="23"/>
      <c r="Y180" s="23"/>
      <c r="Z180" s="122"/>
      <c r="AA180" s="124"/>
      <c r="AB180" s="48"/>
      <c r="AC180" s="48"/>
      <c r="AD180" s="64"/>
      <c r="AE180" s="135"/>
      <c r="AF180" s="124"/>
      <c r="AG180" s="48"/>
      <c r="AH180" s="48"/>
      <c r="AI180" s="64"/>
      <c r="AJ180" s="135"/>
      <c r="AK180" s="6"/>
    </row>
    <row r="181" spans="2:37" ht="117" x14ac:dyDescent="0.35">
      <c r="B181" s="29" t="str">
        <f>'1 lentelė'!$B180</f>
        <v>3.2.3.1.2</v>
      </c>
      <c r="C181" s="29" t="str">
        <f>'1 lentelė'!$C180</f>
        <v>R094407-270000-3214</v>
      </c>
      <c r="D181" s="29" t="str">
        <f>'1 lentelė'!$D180</f>
        <v>Utenos rajono savivaldybės Leliūnų socialinės globos namų modernizavimas</v>
      </c>
      <c r="E181" s="33" t="s">
        <v>66</v>
      </c>
      <c r="F181" s="154" t="s">
        <v>986</v>
      </c>
      <c r="G181" s="297" t="str">
        <f>'2 lentelė'!E180</f>
        <v>P.S.361</v>
      </c>
      <c r="H181" s="26" t="str">
        <f>'2 lentelė'!F180</f>
        <v>Investicijas gavę socialinių paslaugų infrastruktūros objektai, vnt.</v>
      </c>
      <c r="I181" s="161">
        <f>'2 lentelė'!G180</f>
        <v>1</v>
      </c>
      <c r="J181" s="52">
        <v>1</v>
      </c>
      <c r="K181" s="148">
        <v>1</v>
      </c>
      <c r="L181" s="297" t="str">
        <f>'2 lentelė'!H180</f>
        <v>P.N.403</v>
      </c>
      <c r="M181" s="26" t="str">
        <f>'2 lentelė'!I180</f>
        <v>Tikslinių grupių asmenys, gavę tiesioginės naudos iš investicijų į socialinių paslaugų infrastruktūrą</v>
      </c>
      <c r="N181" s="161">
        <f>'2 lentelė'!J180</f>
        <v>0</v>
      </c>
      <c r="O181" s="52">
        <v>43</v>
      </c>
      <c r="P181" s="148">
        <v>0</v>
      </c>
      <c r="Q181" s="298" t="str">
        <f>'2 lentelė'!K180</f>
        <v>R.N.404</v>
      </c>
      <c r="R181" s="23" t="str">
        <f>'2 lentelė'!L180</f>
        <v>Investicijas gavusiose įstaigose esančios vietos socialinių paslaugų gavėjams</v>
      </c>
      <c r="S181" s="258">
        <f>'2 lentelė'!M180</f>
        <v>28</v>
      </c>
      <c r="T181" s="52">
        <v>28</v>
      </c>
      <c r="U181" s="148">
        <v>28</v>
      </c>
      <c r="V181" s="123"/>
      <c r="W181" s="31"/>
      <c r="X181" s="23"/>
      <c r="Y181" s="23"/>
      <c r="Z181" s="122"/>
      <c r="AA181" s="124"/>
      <c r="AB181" s="48"/>
      <c r="AC181" s="48"/>
      <c r="AD181" s="64"/>
      <c r="AE181" s="135"/>
      <c r="AF181" s="124"/>
      <c r="AG181" s="48"/>
      <c r="AH181" s="48"/>
      <c r="AI181" s="64"/>
      <c r="AJ181" s="135"/>
      <c r="AK181" s="6"/>
    </row>
    <row r="182" spans="2:37" ht="117" x14ac:dyDescent="0.35">
      <c r="B182" s="29" t="str">
        <f>'1 lentelė'!$B181</f>
        <v>3.2.3.1.3</v>
      </c>
      <c r="C182" s="29" t="str">
        <f>'1 lentelė'!$C181</f>
        <v>R094407-270000-3215</v>
      </c>
      <c r="D182" s="29" t="str">
        <f>'1 lentelė'!$D181</f>
        <v>Zarasų rajono socialinių paslaugų centro nakvynės namų modernizavimas ir plėtra</v>
      </c>
      <c r="E182" s="33" t="s">
        <v>66</v>
      </c>
      <c r="F182" s="154" t="s">
        <v>987</v>
      </c>
      <c r="G182" s="297" t="str">
        <f>'2 lentelė'!E181</f>
        <v>P.S.361</v>
      </c>
      <c r="H182" s="26" t="str">
        <f>'2 lentelė'!F181</f>
        <v>Investicijas gavę socialinių paslaugų infrastruktūros objektai, vnt.</v>
      </c>
      <c r="I182" s="161">
        <f>'2 lentelė'!G181</f>
        <v>1</v>
      </c>
      <c r="J182" s="52">
        <v>1</v>
      </c>
      <c r="K182" s="148">
        <v>1</v>
      </c>
      <c r="L182" s="297" t="str">
        <f>'2 lentelė'!H181</f>
        <v>P.N.403</v>
      </c>
      <c r="M182" s="26" t="str">
        <f>'2 lentelė'!I181</f>
        <v>Tikslinių grupių asmenys, gavę tiesioginės naudos iš investicijų į socialinių paslaugų infrastruktūrą</v>
      </c>
      <c r="N182" s="161">
        <f>'2 lentelė'!J181</f>
        <v>0</v>
      </c>
      <c r="O182" s="52">
        <v>18</v>
      </c>
      <c r="P182" s="148">
        <v>0</v>
      </c>
      <c r="Q182" s="298" t="str">
        <f>'2 lentelė'!K181</f>
        <v>R.N.404</v>
      </c>
      <c r="R182" s="23" t="str">
        <f>'2 lentelė'!L181</f>
        <v>Investicijas gavusiose įstaigose esančios vietos socialinių paslaugų gavėjams</v>
      </c>
      <c r="S182" s="258">
        <f>'2 lentelė'!M181</f>
        <v>14</v>
      </c>
      <c r="T182" s="52">
        <v>14</v>
      </c>
      <c r="U182" s="148">
        <v>14</v>
      </c>
      <c r="V182" s="123"/>
      <c r="W182" s="31"/>
      <c r="X182" s="23"/>
      <c r="Y182" s="23"/>
      <c r="Z182" s="122"/>
      <c r="AA182" s="124"/>
      <c r="AB182" s="48"/>
      <c r="AC182" s="48"/>
      <c r="AD182" s="64"/>
      <c r="AE182" s="135"/>
      <c r="AF182" s="124"/>
      <c r="AG182" s="48"/>
      <c r="AH182" s="48"/>
      <c r="AI182" s="64"/>
      <c r="AJ182" s="135"/>
      <c r="AK182" s="6"/>
    </row>
    <row r="183" spans="2:37" ht="135.75" customHeight="1" x14ac:dyDescent="0.35">
      <c r="B183" s="29" t="str">
        <f>'1 lentelė'!$B182</f>
        <v>3.2.3.1.4</v>
      </c>
      <c r="C183" s="29" t="str">
        <f>'1 lentelė'!$C182</f>
        <v>R094407-270000-3216</v>
      </c>
      <c r="D183" s="29" t="str">
        <f>'1 lentelė'!$D182</f>
        <v>Apleisto (nenaudojamo) buvusio visuomeninio pastato konversija ir pritaikymas savarankiško gyvenimo namų Visagine įkūrimas</v>
      </c>
      <c r="E183" s="29" t="s">
        <v>65</v>
      </c>
      <c r="F183" s="154" t="s">
        <v>988</v>
      </c>
      <c r="G183" s="297" t="str">
        <f>'2 lentelė'!E182</f>
        <v>P.S.361</v>
      </c>
      <c r="H183" s="26" t="str">
        <f>'2 lentelė'!F182</f>
        <v>Investicijas gavę socialinių paslaugų infrastruktūros objektai, vnt.</v>
      </c>
      <c r="I183" s="161">
        <f>'2 lentelė'!G182</f>
        <v>1</v>
      </c>
      <c r="J183" s="52">
        <v>1</v>
      </c>
      <c r="K183" s="148">
        <v>1</v>
      </c>
      <c r="L183" s="297" t="str">
        <f>'2 lentelė'!H182</f>
        <v>P.N.403</v>
      </c>
      <c r="M183" s="26" t="str">
        <f>'2 lentelė'!I182</f>
        <v>Tikslinių grupių asmenys, gavę tiesioginės naudos iš investicijų į socialinių paslaugų infrastruktūrą</v>
      </c>
      <c r="N183" s="161">
        <f>'2 lentelė'!J182</f>
        <v>20</v>
      </c>
      <c r="O183" s="52">
        <v>20</v>
      </c>
      <c r="P183" s="148">
        <v>0</v>
      </c>
      <c r="Q183" s="298" t="str">
        <f>'2 lentelė'!K182</f>
        <v>R.N.404</v>
      </c>
      <c r="R183" s="23" t="str">
        <f>'2 lentelė'!L182</f>
        <v>Investicijas gavusiose įstaigose esančios vietos socialinių paslaugų gavėjams</v>
      </c>
      <c r="S183" s="258">
        <f>'2 lentelė'!M182</f>
        <v>16</v>
      </c>
      <c r="T183" s="52">
        <v>16</v>
      </c>
      <c r="U183" s="148">
        <v>16</v>
      </c>
      <c r="V183" s="123"/>
      <c r="W183" s="31"/>
      <c r="X183" s="23"/>
      <c r="Y183" s="23"/>
      <c r="Z183" s="122"/>
      <c r="AA183" s="124"/>
      <c r="AB183" s="48"/>
      <c r="AC183" s="48"/>
      <c r="AD183" s="64"/>
      <c r="AE183" s="135"/>
      <c r="AF183" s="124"/>
      <c r="AG183" s="48"/>
      <c r="AH183" s="48"/>
      <c r="AI183" s="64"/>
      <c r="AJ183" s="135"/>
      <c r="AK183" s="6"/>
    </row>
    <row r="184" spans="2:37" ht="41.25" customHeight="1" x14ac:dyDescent="0.35">
      <c r="B184" s="53" t="str">
        <f>'1 lentelė'!$B183</f>
        <v>3.2.3.2</v>
      </c>
      <c r="C184" s="53"/>
      <c r="D184" s="77" t="str">
        <f>'1 lentelė'!$D183</f>
        <v>Priemonė: Socialinio būsto fondo plėtra</v>
      </c>
      <c r="E184" s="53"/>
      <c r="F184" s="138"/>
      <c r="G184" s="53"/>
      <c r="H184" s="53"/>
      <c r="I184" s="53"/>
      <c r="J184" s="53"/>
      <c r="K184" s="138"/>
      <c r="L184" s="53"/>
      <c r="M184" s="53"/>
      <c r="N184" s="53"/>
      <c r="O184" s="53"/>
      <c r="P184" s="138"/>
      <c r="Q184" s="53"/>
      <c r="R184" s="53"/>
      <c r="S184" s="53"/>
      <c r="T184" s="53"/>
      <c r="U184" s="151"/>
      <c r="V184" s="53"/>
      <c r="W184" s="53"/>
      <c r="X184" s="53"/>
      <c r="Y184" s="44"/>
      <c r="Z184" s="138"/>
      <c r="AA184" s="53"/>
      <c r="AB184" s="53"/>
      <c r="AC184" s="53"/>
      <c r="AD184" s="44"/>
      <c r="AE184" s="138"/>
      <c r="AF184" s="53"/>
      <c r="AG184" s="53"/>
      <c r="AH184" s="53"/>
      <c r="AI184" s="44"/>
      <c r="AJ184" s="138"/>
      <c r="AK184" s="6"/>
    </row>
    <row r="185" spans="2:37" ht="60" customHeight="1" x14ac:dyDescent="0.35">
      <c r="B185" s="29" t="str">
        <f>'1 lentelė'!$B184</f>
        <v>3.2.3.2.1</v>
      </c>
      <c r="C185" s="29" t="str">
        <f>'1 lentelė'!$C184</f>
        <v>R094408-252600-3217</v>
      </c>
      <c r="D185" s="29" t="str">
        <f>'1 lentelė'!$D184</f>
        <v>Socialinio būsto fondo plėtra Ignalinos rajono savivaldybėje</v>
      </c>
      <c r="E185" s="29" t="s">
        <v>65</v>
      </c>
      <c r="F185" s="132" t="s">
        <v>989</v>
      </c>
      <c r="G185" s="297" t="str">
        <f>'2 lentelė'!E184</f>
        <v>P.S.362</v>
      </c>
      <c r="H185" s="26" t="str">
        <f>'2 lentelė'!F184</f>
        <v>Naujai įrengti ar įsigyti socialiniai būstai</v>
      </c>
      <c r="I185" s="161">
        <f>'2 lentelė'!G184</f>
        <v>21</v>
      </c>
      <c r="J185" s="23">
        <v>21</v>
      </c>
      <c r="K185" s="122">
        <v>17</v>
      </c>
      <c r="L185" s="119"/>
      <c r="M185" s="26"/>
      <c r="N185" s="26"/>
      <c r="O185" s="50"/>
      <c r="P185" s="146"/>
      <c r="Q185" s="121"/>
      <c r="R185" s="23"/>
      <c r="S185" s="23"/>
      <c r="T185" s="50"/>
      <c r="U185" s="146"/>
      <c r="V185" s="123"/>
      <c r="W185" s="31"/>
      <c r="X185" s="23"/>
      <c r="Y185" s="23"/>
      <c r="Z185" s="122"/>
      <c r="AA185" s="124"/>
      <c r="AB185" s="48"/>
      <c r="AC185" s="48"/>
      <c r="AD185" s="48"/>
      <c r="AE185" s="125"/>
      <c r="AF185" s="124"/>
      <c r="AG185" s="48"/>
      <c r="AH185" s="48"/>
      <c r="AI185" s="48"/>
      <c r="AJ185" s="125"/>
      <c r="AK185" s="6"/>
    </row>
    <row r="186" spans="2:37" ht="120.75" customHeight="1" x14ac:dyDescent="0.35">
      <c r="B186" s="29" t="str">
        <f>'1 lentelė'!$B185</f>
        <v>3.2.3.2.2</v>
      </c>
      <c r="C186" s="29" t="str">
        <f>'1 lentelė'!$C185</f>
        <v>R094408-250000-3218</v>
      </c>
      <c r="D186" s="29" t="str">
        <f>'1 lentelė'!$D185</f>
        <v>Bendrabučio tipo pastato, esančio Visagine,  Kosmoso 28, patalpų pritaikymas socialinio būsto įrengimui</v>
      </c>
      <c r="E186" s="29" t="s">
        <v>65</v>
      </c>
      <c r="F186" s="145" t="s">
        <v>990</v>
      </c>
      <c r="G186" s="297" t="str">
        <f>'2 lentelė'!E185</f>
        <v>P.S.362</v>
      </c>
      <c r="H186" s="26" t="str">
        <f>'2 lentelė'!F185</f>
        <v>Naujai įrengti ar įsigyti socialiniai būstai</v>
      </c>
      <c r="I186" s="161">
        <f>'2 lentelė'!G185</f>
        <v>25</v>
      </c>
      <c r="J186" s="23">
        <v>25</v>
      </c>
      <c r="K186" s="122">
        <v>25</v>
      </c>
      <c r="L186" s="119"/>
      <c r="M186" s="26"/>
      <c r="N186" s="26"/>
      <c r="O186" s="50"/>
      <c r="P186" s="146"/>
      <c r="Q186" s="121"/>
      <c r="R186" s="23"/>
      <c r="S186" s="23"/>
      <c r="T186" s="50"/>
      <c r="U186" s="146"/>
      <c r="V186" s="123"/>
      <c r="W186" s="31"/>
      <c r="X186" s="23"/>
      <c r="Y186" s="23"/>
      <c r="Z186" s="122"/>
      <c r="AA186" s="124"/>
      <c r="AB186" s="48"/>
      <c r="AC186" s="48"/>
      <c r="AD186" s="48"/>
      <c r="AE186" s="125"/>
      <c r="AF186" s="124"/>
      <c r="AG186" s="48"/>
      <c r="AH186" s="48"/>
      <c r="AI186" s="48"/>
      <c r="AJ186" s="125"/>
      <c r="AK186" s="6"/>
    </row>
    <row r="187" spans="2:37" ht="68.25" customHeight="1" x14ac:dyDescent="0.35">
      <c r="B187" s="29" t="str">
        <f>'1 lentelė'!$B186</f>
        <v>3.2.3.2.3</v>
      </c>
      <c r="C187" s="29" t="str">
        <f>'1 lentelė'!$C186</f>
        <v>R094408-250000-3219</v>
      </c>
      <c r="D187" s="29" t="str">
        <f>'1 lentelė'!$D186</f>
        <v>Socialinio būsto fondo plėtra Anykščių rajono savivaldybėje</v>
      </c>
      <c r="E187" s="33" t="s">
        <v>66</v>
      </c>
      <c r="F187" s="145" t="s">
        <v>991</v>
      </c>
      <c r="G187" s="297" t="str">
        <f>'2 lentelė'!E186</f>
        <v>P.S.362</v>
      </c>
      <c r="H187" s="26" t="str">
        <f>'2 lentelė'!F186</f>
        <v>Naujai įrengti ar įsigyti socialiniai būstai</v>
      </c>
      <c r="I187" s="161">
        <f>'2 lentelė'!G186</f>
        <v>20</v>
      </c>
      <c r="J187" s="26">
        <v>20</v>
      </c>
      <c r="K187" s="120">
        <v>9</v>
      </c>
      <c r="L187" s="119"/>
      <c r="M187" s="26"/>
      <c r="N187" s="26"/>
      <c r="O187" s="50"/>
      <c r="P187" s="146"/>
      <c r="Q187" s="121"/>
      <c r="R187" s="23"/>
      <c r="S187" s="23"/>
      <c r="T187" s="50"/>
      <c r="U187" s="146"/>
      <c r="V187" s="123"/>
      <c r="W187" s="31"/>
      <c r="X187" s="23"/>
      <c r="Y187" s="23"/>
      <c r="Z187" s="122"/>
      <c r="AA187" s="124"/>
      <c r="AB187" s="48"/>
      <c r="AC187" s="48"/>
      <c r="AD187" s="48"/>
      <c r="AE187" s="125"/>
      <c r="AF187" s="124"/>
      <c r="AG187" s="48"/>
      <c r="AH187" s="48"/>
      <c r="AI187" s="48"/>
      <c r="AJ187" s="125"/>
      <c r="AK187" s="6"/>
    </row>
    <row r="188" spans="2:37" ht="57" customHeight="1" x14ac:dyDescent="0.35">
      <c r="B188" s="29" t="str">
        <f>'1 lentelė'!$B187</f>
        <v>3.2.3.2.4</v>
      </c>
      <c r="C188" s="29" t="str">
        <f>'1 lentelė'!$C187</f>
        <v>R094408-262500-3220</v>
      </c>
      <c r="D188" s="29" t="str">
        <f>'1 lentelė'!$D187</f>
        <v>Socialinio būsto fondo plėtra Molėtų rajono savivaldybėje</v>
      </c>
      <c r="E188" s="33" t="s">
        <v>66</v>
      </c>
      <c r="F188" s="145" t="s">
        <v>992</v>
      </c>
      <c r="G188" s="297" t="str">
        <f>'2 lentelė'!E187</f>
        <v>P.S.362</v>
      </c>
      <c r="H188" s="26" t="str">
        <f>'2 lentelė'!F187</f>
        <v>Naujai įrengti ar įsigyti socialiniai būstai</v>
      </c>
      <c r="I188" s="161">
        <f>'2 lentelė'!G187</f>
        <v>22</v>
      </c>
      <c r="J188" s="26">
        <v>21</v>
      </c>
      <c r="K188" s="120">
        <v>20</v>
      </c>
      <c r="L188" s="119"/>
      <c r="M188" s="26"/>
      <c r="N188" s="26"/>
      <c r="O188" s="50"/>
      <c r="P188" s="146"/>
      <c r="Q188" s="121"/>
      <c r="R188" s="23"/>
      <c r="S188" s="23"/>
      <c r="T188" s="50"/>
      <c r="U188" s="146"/>
      <c r="V188" s="123"/>
      <c r="W188" s="31"/>
      <c r="X188" s="23"/>
      <c r="Y188" s="23"/>
      <c r="Z188" s="122"/>
      <c r="AA188" s="124"/>
      <c r="AB188" s="48"/>
      <c r="AC188" s="48"/>
      <c r="AD188" s="48"/>
      <c r="AE188" s="125"/>
      <c r="AF188" s="124"/>
      <c r="AG188" s="48"/>
      <c r="AH188" s="48"/>
      <c r="AI188" s="48"/>
      <c r="AJ188" s="125"/>
      <c r="AK188" s="6"/>
    </row>
    <row r="189" spans="2:37" ht="54.75" customHeight="1" x14ac:dyDescent="0.35">
      <c r="B189" s="29" t="str">
        <f>'1 lentelė'!$B188</f>
        <v>3.2.3.2.5</v>
      </c>
      <c r="C189" s="29" t="str">
        <f>'1 lentelė'!$C188</f>
        <v>R094408-260000-3221</v>
      </c>
      <c r="D189" s="29" t="str">
        <f>'1 lentelė'!$D188</f>
        <v>Socialinio būsto fondo plėtra Zarasų rajono savivaldybėje</v>
      </c>
      <c r="E189" s="33" t="s">
        <v>66</v>
      </c>
      <c r="F189" s="145" t="s">
        <v>993</v>
      </c>
      <c r="G189" s="297" t="str">
        <f>'2 lentelė'!E188</f>
        <v>P.S.362</v>
      </c>
      <c r="H189" s="26" t="str">
        <f>'2 lentelė'!F188</f>
        <v>Naujai įrengti ar įsigyti socialiniai būstai</v>
      </c>
      <c r="I189" s="161">
        <f>'2 lentelė'!G188</f>
        <v>33</v>
      </c>
      <c r="J189" s="26">
        <v>31</v>
      </c>
      <c r="K189" s="120">
        <v>31</v>
      </c>
      <c r="L189" s="119"/>
      <c r="M189" s="26"/>
      <c r="N189" s="26"/>
      <c r="O189" s="50"/>
      <c r="P189" s="146"/>
      <c r="Q189" s="121"/>
      <c r="R189" s="23"/>
      <c r="S189" s="23"/>
      <c r="T189" s="50"/>
      <c r="U189" s="146"/>
      <c r="V189" s="123"/>
      <c r="W189" s="31"/>
      <c r="X189" s="23"/>
      <c r="Y189" s="23"/>
      <c r="Z189" s="122"/>
      <c r="AA189" s="124"/>
      <c r="AB189" s="48"/>
      <c r="AC189" s="48"/>
      <c r="AD189" s="48"/>
      <c r="AE189" s="125"/>
      <c r="AF189" s="124"/>
      <c r="AG189" s="48"/>
      <c r="AH189" s="48"/>
      <c r="AI189" s="48"/>
      <c r="AJ189" s="125"/>
      <c r="AK189" s="6"/>
    </row>
    <row r="190" spans="2:37" ht="59.25" customHeight="1" x14ac:dyDescent="0.35">
      <c r="B190" s="29" t="str">
        <f>'1 lentelė'!$B189</f>
        <v>3.2.3.2.6</v>
      </c>
      <c r="C190" s="29" t="str">
        <f>'1 lentelė'!$C189</f>
        <v>R094408-260000-3222</v>
      </c>
      <c r="D190" s="29" t="str">
        <f>'1 lentelė'!$D189</f>
        <v>Socialinio būsto fondo plėtra Utenos rajono savivaldybėje</v>
      </c>
      <c r="E190" s="33" t="s">
        <v>66</v>
      </c>
      <c r="F190" s="145" t="s">
        <v>994</v>
      </c>
      <c r="G190" s="297" t="str">
        <f>'2 lentelė'!E189</f>
        <v>P.S.362</v>
      </c>
      <c r="H190" s="26" t="str">
        <f>'2 lentelė'!F189</f>
        <v>Naujai įrengti ar įsigyti socialiniai būstai</v>
      </c>
      <c r="I190" s="161">
        <f>'2 lentelė'!G189</f>
        <v>20</v>
      </c>
      <c r="J190" s="52">
        <v>20</v>
      </c>
      <c r="K190" s="148">
        <v>20</v>
      </c>
      <c r="L190" s="119"/>
      <c r="M190" s="26"/>
      <c r="N190" s="26"/>
      <c r="O190" s="50"/>
      <c r="P190" s="146"/>
      <c r="Q190" s="121"/>
      <c r="R190" s="23"/>
      <c r="S190" s="23"/>
      <c r="T190" s="50"/>
      <c r="U190" s="146"/>
      <c r="V190" s="123"/>
      <c r="W190" s="31"/>
      <c r="X190" s="23"/>
      <c r="Y190" s="23"/>
      <c r="Z190" s="122"/>
      <c r="AA190" s="124"/>
      <c r="AB190" s="48"/>
      <c r="AC190" s="48"/>
      <c r="AD190" s="48"/>
      <c r="AE190" s="125"/>
      <c r="AF190" s="124"/>
      <c r="AG190" s="48"/>
      <c r="AH190" s="48"/>
      <c r="AI190" s="48"/>
      <c r="AJ190" s="125"/>
      <c r="AK190" s="6"/>
    </row>
    <row r="191" spans="2:37" ht="52.5" customHeight="1" x14ac:dyDescent="0.35">
      <c r="B191" s="62" t="str">
        <f>'1 lentelė'!$B190</f>
        <v>3.2.4</v>
      </c>
      <c r="C191" s="62"/>
      <c r="D191" s="61" t="str">
        <f>'1 lentelė'!$D190</f>
        <v>Uždavinys: Plėtoti kultūros paslaugas ir infrastruktūrą</v>
      </c>
      <c r="E191" s="62"/>
      <c r="F191" s="137"/>
      <c r="G191" s="62"/>
      <c r="H191" s="62"/>
      <c r="I191" s="62"/>
      <c r="J191" s="62"/>
      <c r="K191" s="137"/>
      <c r="L191" s="62"/>
      <c r="M191" s="62"/>
      <c r="N191" s="62"/>
      <c r="O191" s="62"/>
      <c r="P191" s="137"/>
      <c r="Q191" s="62"/>
      <c r="R191" s="62"/>
      <c r="S191" s="62"/>
      <c r="T191" s="62"/>
      <c r="U191" s="159"/>
      <c r="V191" s="62"/>
      <c r="W191" s="62"/>
      <c r="X191" s="62"/>
      <c r="Y191" s="42"/>
      <c r="Z191" s="137"/>
      <c r="AA191" s="62"/>
      <c r="AB191" s="62"/>
      <c r="AC191" s="62"/>
      <c r="AD191" s="42"/>
      <c r="AE191" s="137"/>
      <c r="AF191" s="62"/>
      <c r="AG191" s="62"/>
      <c r="AH191" s="62"/>
      <c r="AI191" s="42"/>
      <c r="AJ191" s="137"/>
      <c r="AK191" s="6"/>
    </row>
    <row r="192" spans="2:37" ht="75" customHeight="1" x14ac:dyDescent="0.35">
      <c r="B192" s="53" t="str">
        <f>'1 lentelė'!$B191</f>
        <v>3.2.4.1</v>
      </c>
      <c r="C192" s="53"/>
      <c r="D192" s="77" t="str">
        <f>'1 lentelė'!$D191</f>
        <v>Priemonė: Modernizuoti savivaldybių kultūros infrastuktūrą</v>
      </c>
      <c r="E192" s="53"/>
      <c r="F192" s="138"/>
      <c r="G192" s="53"/>
      <c r="H192" s="53"/>
      <c r="I192" s="53"/>
      <c r="J192" s="53"/>
      <c r="K192" s="138"/>
      <c r="L192" s="53"/>
      <c r="M192" s="53"/>
      <c r="N192" s="53"/>
      <c r="O192" s="53"/>
      <c r="P192" s="138"/>
      <c r="Q192" s="53"/>
      <c r="R192" s="53"/>
      <c r="S192" s="53"/>
      <c r="T192" s="53"/>
      <c r="U192" s="151"/>
      <c r="V192" s="53"/>
      <c r="W192" s="53"/>
      <c r="X192" s="53"/>
      <c r="Y192" s="44"/>
      <c r="Z192" s="138"/>
      <c r="AA192" s="53"/>
      <c r="AB192" s="53"/>
      <c r="AC192" s="53"/>
      <c r="AD192" s="44"/>
      <c r="AE192" s="138"/>
      <c r="AF192" s="53"/>
      <c r="AG192" s="53"/>
      <c r="AH192" s="53"/>
      <c r="AI192" s="44"/>
      <c r="AJ192" s="138"/>
      <c r="AK192" s="6"/>
    </row>
    <row r="193" spans="2:37" ht="126" customHeight="1" x14ac:dyDescent="0.35">
      <c r="B193" s="29" t="str">
        <f>'1 lentelė'!$B192</f>
        <v>3.2.4.1.1</v>
      </c>
      <c r="C193" s="29" t="str">
        <f>'1 lentelė'!$C192</f>
        <v>R093305-330000-3223</v>
      </c>
      <c r="D193" s="29" t="str">
        <f>'1 lentelė'!$D192</f>
        <v xml:space="preserve">Ignalinos rajono savivaldybės viešosios bibliotekos infrastruktūros pritaikymas vietos bendruomenės poreikiams </v>
      </c>
      <c r="E193" s="29" t="s">
        <v>65</v>
      </c>
      <c r="F193" s="169" t="s">
        <v>995</v>
      </c>
      <c r="G193" s="297" t="str">
        <f>'2 lentelė'!E192</f>
        <v>P.N.304</v>
      </c>
      <c r="H193" s="26" t="str">
        <f>'2 lentelė'!F192</f>
        <v>Modernizuoti kultūros infrastruktūros objektai, skaičius</v>
      </c>
      <c r="I193" s="161">
        <f>'2 lentelė'!G192</f>
        <v>1</v>
      </c>
      <c r="J193" s="52">
        <v>1</v>
      </c>
      <c r="K193" s="148">
        <v>1</v>
      </c>
      <c r="L193" s="119"/>
      <c r="M193" s="26"/>
      <c r="N193" s="26"/>
      <c r="O193" s="50"/>
      <c r="P193" s="146"/>
      <c r="Q193" s="121"/>
      <c r="R193" s="23"/>
      <c r="S193" s="23"/>
      <c r="T193" s="50"/>
      <c r="U193" s="146"/>
      <c r="V193" s="123"/>
      <c r="W193" s="31"/>
      <c r="X193" s="23"/>
      <c r="Y193" s="23"/>
      <c r="Z193" s="122"/>
      <c r="AA193" s="124"/>
      <c r="AB193" s="48"/>
      <c r="AC193" s="48"/>
      <c r="AD193" s="48"/>
      <c r="AE193" s="125"/>
      <c r="AF193" s="124"/>
      <c r="AG193" s="48"/>
      <c r="AH193" s="48"/>
      <c r="AI193" s="48"/>
      <c r="AJ193" s="125"/>
      <c r="AK193" s="6"/>
    </row>
    <row r="194" spans="2:37" ht="82.5" customHeight="1" x14ac:dyDescent="0.35">
      <c r="B194" s="29" t="str">
        <f>'1 lentelė'!$B193</f>
        <v>3.2.4.1.2</v>
      </c>
      <c r="C194" s="29" t="str">
        <f>'1 lentelė'!$C193</f>
        <v>R093305-334300-3224</v>
      </c>
      <c r="D194" s="29" t="str">
        <f>'1 lentelė'!$D193</f>
        <v>Renginių infrastruktūros atnaujinimas Zarasų miesto Didžiojoje saloje</v>
      </c>
      <c r="E194" s="29" t="s">
        <v>65</v>
      </c>
      <c r="F194" s="169" t="s">
        <v>996</v>
      </c>
      <c r="G194" s="297" t="str">
        <f>'2 lentelė'!E193</f>
        <v>P.N.304</v>
      </c>
      <c r="H194" s="26" t="str">
        <f>'2 lentelė'!F193</f>
        <v>Modernizuoti kultūros infrastruktūros objektai, skaičius</v>
      </c>
      <c r="I194" s="161">
        <f>'2 lentelė'!G193</f>
        <v>1</v>
      </c>
      <c r="J194" s="52">
        <v>1</v>
      </c>
      <c r="K194" s="148">
        <v>0</v>
      </c>
      <c r="L194" s="119"/>
      <c r="M194" s="26"/>
      <c r="N194" s="26"/>
      <c r="O194" s="50"/>
      <c r="P194" s="146"/>
      <c r="Q194" s="121"/>
      <c r="R194" s="23"/>
      <c r="S194" s="23"/>
      <c r="T194" s="50"/>
      <c r="U194" s="146"/>
      <c r="V194" s="123"/>
      <c r="W194" s="31"/>
      <c r="X194" s="23"/>
      <c r="Y194" s="23"/>
      <c r="Z194" s="122"/>
      <c r="AA194" s="124"/>
      <c r="AB194" s="48"/>
      <c r="AC194" s="48"/>
      <c r="AD194" s="48"/>
      <c r="AE194" s="125"/>
      <c r="AF194" s="124"/>
      <c r="AG194" s="48"/>
      <c r="AH194" s="48"/>
      <c r="AI194" s="48"/>
      <c r="AJ194" s="125"/>
      <c r="AK194" s="6"/>
    </row>
    <row r="195" spans="2:37" ht="97.5" customHeight="1" x14ac:dyDescent="0.35">
      <c r="B195" s="29" t="str">
        <f>'1 lentelė'!$B194</f>
        <v>3.2.4.1.3</v>
      </c>
      <c r="C195" s="29" t="str">
        <f>'1 lentelė'!$C194</f>
        <v>R093305-330000-3225</v>
      </c>
      <c r="D195" s="29" t="str">
        <f>'1 lentelė'!$D194</f>
        <v>Molėtų miesto laisvalaikio ir pramogų infrastruktūros atnaujinimas ir plėtra Labanoro g. 1b, Molėtai</v>
      </c>
      <c r="E195" s="29" t="s">
        <v>65</v>
      </c>
      <c r="F195" s="169" t="s">
        <v>997</v>
      </c>
      <c r="G195" s="297" t="str">
        <f>'2 lentelė'!E194</f>
        <v>P.N.304</v>
      </c>
      <c r="H195" s="26" t="str">
        <f>'2 lentelė'!F194</f>
        <v>Modernizuoti kultūros infrastruktūros objektai, skaičius</v>
      </c>
      <c r="I195" s="161">
        <f>'2 lentelė'!G194</f>
        <v>1</v>
      </c>
      <c r="J195" s="52">
        <v>1</v>
      </c>
      <c r="K195" s="148">
        <v>1</v>
      </c>
      <c r="L195" s="119"/>
      <c r="M195" s="26"/>
      <c r="N195" s="26"/>
      <c r="O195" s="50"/>
      <c r="P195" s="146"/>
      <c r="Q195" s="121"/>
      <c r="R195" s="23"/>
      <c r="S195" s="23"/>
      <c r="T195" s="50"/>
      <c r="U195" s="146"/>
      <c r="V195" s="123"/>
      <c r="W195" s="31"/>
      <c r="X195" s="23"/>
      <c r="Y195" s="23"/>
      <c r="Z195" s="122"/>
      <c r="AA195" s="124"/>
      <c r="AB195" s="48"/>
      <c r="AC195" s="48"/>
      <c r="AD195" s="48"/>
      <c r="AE195" s="125"/>
      <c r="AF195" s="124"/>
      <c r="AG195" s="48"/>
      <c r="AH195" s="48"/>
      <c r="AI195" s="48"/>
      <c r="AJ195" s="125"/>
      <c r="AK195" s="6"/>
    </row>
    <row r="196" spans="2:37" ht="198" customHeight="1" x14ac:dyDescent="0.35">
      <c r="B196" s="29" t="str">
        <f>'1 lentelė'!$B195</f>
        <v>3.2.4.1.4</v>
      </c>
      <c r="C196" s="29" t="str">
        <f>'1 lentelė'!$C195</f>
        <v>R093305-330000-3226</v>
      </c>
      <c r="D196" s="29" t="str">
        <f>'1 lentelė'!$D195</f>
        <v>Buvusios Sedulinos mokyklos pastato pritaikymas Visagino kultūros centro ir bendruomenės reikmėms, įrengiant Kultūros, turizmo ir kūrybinio verslo miestą po vienu stogu.</v>
      </c>
      <c r="E196" s="29" t="s">
        <v>65</v>
      </c>
      <c r="F196" s="169" t="s">
        <v>998</v>
      </c>
      <c r="G196" s="297" t="str">
        <f>'2 lentelė'!E195</f>
        <v>P.N.304</v>
      </c>
      <c r="H196" s="26" t="str">
        <f>'2 lentelė'!F195</f>
        <v>Modernizuoti kultūros infrastruktūros objektai, skaičius</v>
      </c>
      <c r="I196" s="161">
        <f>'2 lentelė'!G195</f>
        <v>1</v>
      </c>
      <c r="J196" s="52">
        <v>1</v>
      </c>
      <c r="K196" s="148">
        <v>1</v>
      </c>
      <c r="L196" s="119"/>
      <c r="M196" s="26"/>
      <c r="N196" s="26"/>
      <c r="O196" s="50"/>
      <c r="P196" s="146"/>
      <c r="Q196" s="121"/>
      <c r="R196" s="23"/>
      <c r="S196" s="23"/>
      <c r="T196" s="50"/>
      <c r="U196" s="146"/>
      <c r="V196" s="123"/>
      <c r="W196" s="31"/>
      <c r="X196" s="23"/>
      <c r="Y196" s="23"/>
      <c r="Z196" s="122"/>
      <c r="AA196" s="124"/>
      <c r="AB196" s="48"/>
      <c r="AC196" s="48"/>
      <c r="AD196" s="48"/>
      <c r="AE196" s="125"/>
      <c r="AF196" s="124"/>
      <c r="AG196" s="48"/>
      <c r="AH196" s="48"/>
      <c r="AI196" s="48"/>
      <c r="AJ196" s="125"/>
      <c r="AK196" s="6"/>
    </row>
    <row r="197" spans="2:37" ht="78" customHeight="1" x14ac:dyDescent="0.35">
      <c r="B197" s="29" t="str">
        <f>'1 lentelė'!$B196</f>
        <v>3.2.4.1.5</v>
      </c>
      <c r="C197" s="29" t="str">
        <f>'1 lentelė'!$C196</f>
        <v>R093305-330000-3227</v>
      </c>
      <c r="D197" s="29" t="str">
        <f>'1 lentelė'!$D196</f>
        <v>Lietuvos etnokosmologijos muziejaus paslaugų plėtros baigiamasis etapas</v>
      </c>
      <c r="E197" s="29" t="s">
        <v>65</v>
      </c>
      <c r="F197" s="169" t="s">
        <v>999</v>
      </c>
      <c r="G197" s="297" t="str">
        <f>'2 lentelė'!E196</f>
        <v>P.N.304</v>
      </c>
      <c r="H197" s="26" t="str">
        <f>'2 lentelė'!F196</f>
        <v>Modernizuoti kultūros infrastruktūros objektai, skaičius</v>
      </c>
      <c r="I197" s="161">
        <f>'2 lentelė'!G196</f>
        <v>1</v>
      </c>
      <c r="J197" s="52">
        <v>1</v>
      </c>
      <c r="K197" s="148">
        <v>0</v>
      </c>
      <c r="L197" s="119"/>
      <c r="M197" s="26"/>
      <c r="N197" s="26"/>
      <c r="O197" s="50" t="s">
        <v>216</v>
      </c>
      <c r="P197" s="146"/>
      <c r="Q197" s="121"/>
      <c r="R197" s="23"/>
      <c r="S197" s="23"/>
      <c r="T197" s="50"/>
      <c r="U197" s="146"/>
      <c r="V197" s="123"/>
      <c r="W197" s="31"/>
      <c r="X197" s="23"/>
      <c r="Y197" s="23"/>
      <c r="Z197" s="122"/>
      <c r="AA197" s="124"/>
      <c r="AB197" s="48"/>
      <c r="AC197" s="48"/>
      <c r="AD197" s="48"/>
      <c r="AE197" s="125"/>
      <c r="AF197" s="124"/>
      <c r="AG197" s="48"/>
      <c r="AH197" s="48"/>
      <c r="AI197" s="48"/>
      <c r="AJ197" s="125"/>
      <c r="AK197" s="6"/>
    </row>
    <row r="198" spans="2:37" ht="71.25" customHeight="1" x14ac:dyDescent="0.35">
      <c r="B198" s="29" t="str">
        <f>'1 lentelė'!$B197</f>
        <v>3.2.4.1.6</v>
      </c>
      <c r="C198" s="29" t="str">
        <f>'1 lentelė'!$C197</f>
        <v>R093305-330000-3228</v>
      </c>
      <c r="D198" s="29" t="str">
        <f>'1 lentelė'!$D197</f>
        <v>Utenos A. ir M. Miškinių viešosios bibliotekos modernizavimas</v>
      </c>
      <c r="E198" s="29" t="s">
        <v>65</v>
      </c>
      <c r="F198" s="169" t="s">
        <v>1000</v>
      </c>
      <c r="G198" s="297" t="str">
        <f>'2 lentelė'!E197</f>
        <v>P.N.304</v>
      </c>
      <c r="H198" s="26" t="str">
        <f>'2 lentelė'!F197</f>
        <v>Modernizuoti kultūros infrastruktūros objektai, skaičius</v>
      </c>
      <c r="I198" s="161">
        <f>'2 lentelė'!G197</f>
        <v>1</v>
      </c>
      <c r="J198" s="52">
        <v>1</v>
      </c>
      <c r="K198" s="148">
        <v>1</v>
      </c>
      <c r="L198" s="119"/>
      <c r="M198" s="26"/>
      <c r="N198" s="26"/>
      <c r="O198" s="50"/>
      <c r="P198" s="146"/>
      <c r="Q198" s="121"/>
      <c r="R198" s="23"/>
      <c r="S198" s="23"/>
      <c r="T198" s="50"/>
      <c r="U198" s="146"/>
      <c r="V198" s="123"/>
      <c r="W198" s="31"/>
      <c r="X198" s="23"/>
      <c r="Y198" s="23"/>
      <c r="Z198" s="122"/>
      <c r="AA198" s="124"/>
      <c r="AB198" s="48"/>
      <c r="AC198" s="48"/>
      <c r="AD198" s="48"/>
      <c r="AE198" s="125"/>
      <c r="AF198" s="124"/>
      <c r="AG198" s="48"/>
      <c r="AH198" s="48"/>
      <c r="AI198" s="48"/>
      <c r="AJ198" s="125"/>
      <c r="AK198" s="6"/>
    </row>
    <row r="199" spans="2:37" ht="45" customHeight="1" x14ac:dyDescent="0.35">
      <c r="B199" s="61" t="str">
        <f>'1 lentelė'!$B198</f>
        <v>3.2.5</v>
      </c>
      <c r="C199" s="61"/>
      <c r="D199" s="61" t="str">
        <f>'1 lentelė'!$D198</f>
        <v>Uždavinys: Gerinti viešąjį valdymą</v>
      </c>
      <c r="E199" s="61"/>
      <c r="F199" s="137"/>
      <c r="G199" s="61"/>
      <c r="H199" s="61"/>
      <c r="I199" s="61"/>
      <c r="J199" s="61"/>
      <c r="K199" s="137"/>
      <c r="L199" s="61"/>
      <c r="M199" s="61"/>
      <c r="N199" s="61"/>
      <c r="O199" s="61"/>
      <c r="P199" s="137"/>
      <c r="Q199" s="61"/>
      <c r="R199" s="61"/>
      <c r="S199" s="61"/>
      <c r="T199" s="61"/>
      <c r="U199" s="158"/>
      <c r="V199" s="61"/>
      <c r="W199" s="61"/>
      <c r="X199" s="61"/>
      <c r="Y199" s="42"/>
      <c r="Z199" s="137"/>
      <c r="AA199" s="61"/>
      <c r="AB199" s="61"/>
      <c r="AC199" s="61"/>
      <c r="AD199" s="42"/>
      <c r="AE199" s="137"/>
      <c r="AF199" s="61"/>
      <c r="AG199" s="61"/>
      <c r="AH199" s="61"/>
      <c r="AI199" s="42"/>
      <c r="AJ199" s="137"/>
      <c r="AK199" s="6"/>
    </row>
    <row r="200" spans="2:37" ht="95.25" customHeight="1" x14ac:dyDescent="0.35">
      <c r="B200" s="53" t="str">
        <f>'1 lentelė'!$B199</f>
        <v>3.2.5.1</v>
      </c>
      <c r="C200" s="53"/>
      <c r="D200" s="170" t="str">
        <f>'1 lentelė'!$D199</f>
        <v>Priemonė: Paslaugų ir asmenų aptarnavimo kokybės gerinimas savivaldybėse</v>
      </c>
      <c r="E200" s="53"/>
      <c r="F200" s="138"/>
      <c r="G200" s="53"/>
      <c r="H200" s="53"/>
      <c r="I200" s="53"/>
      <c r="J200" s="53"/>
      <c r="K200" s="138"/>
      <c r="L200" s="53"/>
      <c r="M200" s="53"/>
      <c r="N200" s="53"/>
      <c r="O200" s="53"/>
      <c r="P200" s="138"/>
      <c r="Q200" s="53"/>
      <c r="R200" s="53"/>
      <c r="S200" s="53"/>
      <c r="T200" s="53"/>
      <c r="U200" s="151"/>
      <c r="V200" s="53"/>
      <c r="W200" s="53"/>
      <c r="X200" s="53"/>
      <c r="Y200" s="44"/>
      <c r="Z200" s="138"/>
      <c r="AA200" s="53"/>
      <c r="AB200" s="53"/>
      <c r="AC200" s="53"/>
      <c r="AD200" s="44"/>
      <c r="AE200" s="138"/>
      <c r="AF200" s="53"/>
      <c r="AG200" s="53"/>
      <c r="AH200" s="53"/>
      <c r="AI200" s="44"/>
      <c r="AJ200" s="138"/>
      <c r="AK200" s="6"/>
    </row>
    <row r="201" spans="2:37" ht="169.5" customHeight="1" x14ac:dyDescent="0.35">
      <c r="B201" s="29" t="str">
        <f>'1 lentelė'!$B200</f>
        <v>3.2.5.1.1</v>
      </c>
      <c r="C201" s="29" t="str">
        <f>'1 lentelė'!$C200</f>
        <v>R099920-490000-3229</v>
      </c>
      <c r="D201" s="29" t="str">
        <f>'1 lentelė'!$D200</f>
        <v>Paslaugų ir asmenų aptarnavimo kokybės gerinimas Visagino  savivaldybėje</v>
      </c>
      <c r="E201" s="33" t="s">
        <v>66</v>
      </c>
      <c r="F201" s="33" t="s">
        <v>1001</v>
      </c>
      <c r="G201" s="297" t="str">
        <f>'2 lentelė'!E200</f>
        <v>P.S.415</v>
      </c>
      <c r="H201" s="26" t="str">
        <f>'2 lentelė'!F200</f>
        <v>Viešojo valdymo institucijos, pagal veiksmų programą ESF lėšomis įgyvendinusios paslaugų ir (ar) aptarnavimo kokybei gerinti skirtas priemones</v>
      </c>
      <c r="I201" s="161">
        <f>'2 lentelė'!G200</f>
        <v>1</v>
      </c>
      <c r="J201" s="26">
        <v>1</v>
      </c>
      <c r="K201" s="120">
        <v>0</v>
      </c>
      <c r="L201" s="297" t="str">
        <f>'2 lentelė'!H200</f>
        <v>P.S.416</v>
      </c>
      <c r="M201" s="26" t="str">
        <f>'2 lentelė'!I200</f>
        <v>Viešojo valdymo institucijų darbuotojai, kurie dalyvavo pagal veiksmų programą ESF lėšomis vykdytose veiklose, skirtose stiprinti teikiamų paslaugų ir (ar) aptarnavimo kokybės gerinimu reikalingas kompetencijas</v>
      </c>
      <c r="N201" s="161">
        <f>'2 lentelė'!J200</f>
        <v>75</v>
      </c>
      <c r="O201" s="26">
        <v>75</v>
      </c>
      <c r="P201" s="120">
        <v>0</v>
      </c>
      <c r="Q201" s="298" t="str">
        <f>'2 lentelė'!K200</f>
        <v>P.N.910</v>
      </c>
      <c r="R201" s="23" t="str">
        <f>'2 lentelė'!L200</f>
        <v>Parengtos piliečių chartijos</v>
      </c>
      <c r="S201" s="258">
        <f>'2 lentelė'!M200</f>
        <v>1</v>
      </c>
      <c r="T201" s="52">
        <v>1</v>
      </c>
      <c r="U201" s="148">
        <v>0</v>
      </c>
      <c r="V201" s="250"/>
      <c r="W201" s="23"/>
      <c r="X201" s="23"/>
      <c r="Y201" s="63"/>
      <c r="Z201" s="52"/>
      <c r="AA201" s="124"/>
      <c r="AB201" s="48"/>
      <c r="AC201" s="48"/>
      <c r="AD201" s="65"/>
      <c r="AE201" s="128"/>
      <c r="AF201" s="124"/>
      <c r="AG201" s="48"/>
      <c r="AH201" s="48"/>
      <c r="AI201" s="65"/>
      <c r="AJ201" s="128"/>
      <c r="AK201" s="27"/>
    </row>
    <row r="202" spans="2:37" ht="271.5" customHeight="1" x14ac:dyDescent="0.35">
      <c r="B202" s="29" t="str">
        <f>'1 lentelė'!$B201</f>
        <v>3.2.5.1.2</v>
      </c>
      <c r="C202" s="29" t="str">
        <f>'1 lentelė'!$C201</f>
        <v>R099920-490000-3230</v>
      </c>
      <c r="D202" s="29" t="str">
        <f>'1 lentelė'!$D201</f>
        <v>Paslaugų ir asmenų aptarnavimo kokybės gerinimas Molėtų rajono savivaldybėje</v>
      </c>
      <c r="E202" s="33" t="s">
        <v>66</v>
      </c>
      <c r="F202" s="33" t="s">
        <v>1002</v>
      </c>
      <c r="G202" s="297" t="str">
        <f>'2 lentelė'!E201</f>
        <v>P.S.415</v>
      </c>
      <c r="H202" s="26" t="str">
        <f>'2 lentelė'!F201</f>
        <v>Viešojo valdymo institucijos, pagal veiksmų programą ESF lėšomis įgyvendinusios paslaugų ir (ar) aptarnavimo kokybei gerinti skirtas priemones</v>
      </c>
      <c r="I202" s="161">
        <f>'2 lentelė'!G201</f>
        <v>1</v>
      </c>
      <c r="J202" s="26">
        <v>1</v>
      </c>
      <c r="K202" s="120">
        <v>0</v>
      </c>
      <c r="L202" s="297" t="str">
        <f>'2 lentelė'!H201</f>
        <v>P.S.416</v>
      </c>
      <c r="M202" s="26" t="str">
        <f>'2 lentelė'!I201</f>
        <v>Viešojo valdymo institucijų darbuotojai, kurie dalyvavo pagal veiksmų programą ESF lėšomis vykdytose veiklose, skirtose stiprinti teikiamų paslaugų ir (ar) aptarnavimo kokybės gerinimu reikalingas kompetencijas</v>
      </c>
      <c r="N202" s="161">
        <f>'2 lentelė'!J201</f>
        <v>40</v>
      </c>
      <c r="O202" s="26">
        <v>40</v>
      </c>
      <c r="P202" s="120">
        <v>91</v>
      </c>
      <c r="Q202" s="298"/>
      <c r="R202" s="23"/>
      <c r="S202" s="258"/>
      <c r="T202" s="63"/>
      <c r="U202" s="52"/>
      <c r="V202" s="123"/>
      <c r="W202" s="31"/>
      <c r="X202" s="23"/>
      <c r="Y202" s="63"/>
      <c r="Z202" s="162"/>
      <c r="AA202" s="124"/>
      <c r="AB202" s="48"/>
      <c r="AC202" s="48"/>
      <c r="AD202" s="65"/>
      <c r="AE202" s="128"/>
      <c r="AF202" s="124"/>
      <c r="AG202" s="48"/>
      <c r="AH202" s="48"/>
      <c r="AI202" s="65"/>
      <c r="AJ202" s="128"/>
      <c r="AK202" s="27"/>
    </row>
    <row r="203" spans="2:37" ht="270" customHeight="1" x14ac:dyDescent="0.35">
      <c r="B203" s="29" t="str">
        <f>'1 lentelė'!$B202</f>
        <v xml:space="preserve"> 3.2.5.1.3</v>
      </c>
      <c r="C203" s="29" t="str">
        <f>'1 lentelė'!$C202</f>
        <v>R099920-490000-3231</v>
      </c>
      <c r="D203" s="29" t="str">
        <f>'1 lentelė'!$D202</f>
        <v>Paslaugų ir asmenų aptarnavimo kokybės gerinimas Zarasų rajono savivaldybėje</v>
      </c>
      <c r="E203" s="33" t="s">
        <v>66</v>
      </c>
      <c r="F203" s="33" t="s">
        <v>1003</v>
      </c>
      <c r="G203" s="297" t="str">
        <f>'2 lentelė'!E202</f>
        <v>P.S.415</v>
      </c>
      <c r="H203" s="26" t="str">
        <f>'2 lentelė'!F202</f>
        <v>Viešojo valdymo institucijos, pagal veiksmų programą ESF lėšomis įgyvendinusios paslaugų ir (ar) aptarnavimo kokybei gerinti skirtas priemones</v>
      </c>
      <c r="I203" s="161">
        <f>'2 lentelė'!G202</f>
        <v>13</v>
      </c>
      <c r="J203" s="26">
        <v>13</v>
      </c>
      <c r="K203" s="120">
        <v>13</v>
      </c>
      <c r="L203" s="297" t="str">
        <f>'2 lentelė'!H202</f>
        <v>P.S.416</v>
      </c>
      <c r="M203" s="26" t="str">
        <f>'2 lentelė'!I202</f>
        <v>Viešojo valdymo institucijų darbuotojai, kurie dalyvavo pagal veiksmų programą ESF lėšomis vykdytose veiklose, skirtose stiprinti teikiamų paslaugų ir (ar) aptarnavimo kokybės gerinimu reikalingas kompetencijas</v>
      </c>
      <c r="N203" s="161">
        <f>'2 lentelė'!J202</f>
        <v>25</v>
      </c>
      <c r="O203" s="26">
        <v>25</v>
      </c>
      <c r="P203" s="120">
        <v>29</v>
      </c>
      <c r="Q203" s="121" t="str">
        <f>'2 lentelė'!$K200</f>
        <v>P.N.910</v>
      </c>
      <c r="R203" s="23" t="str">
        <f>'2 lentelė'!$L200</f>
        <v>Parengtos piliečių chartijos</v>
      </c>
      <c r="S203" s="23">
        <f>'2 lentelė'!$M200</f>
        <v>1</v>
      </c>
      <c r="T203" s="52">
        <v>1</v>
      </c>
      <c r="U203" s="148">
        <v>1</v>
      </c>
      <c r="V203" s="121"/>
      <c r="W203" s="23"/>
      <c r="X203" s="23"/>
      <c r="Y203" s="63"/>
      <c r="Z203" s="52"/>
      <c r="AA203" s="124"/>
      <c r="AB203" s="48"/>
      <c r="AC203" s="48"/>
      <c r="AD203" s="65"/>
      <c r="AE203" s="128"/>
      <c r="AF203" s="124"/>
      <c r="AG203" s="48"/>
      <c r="AH203" s="48"/>
      <c r="AI203" s="65"/>
      <c r="AJ203" s="128"/>
      <c r="AK203" s="27"/>
    </row>
    <row r="204" spans="2:37" ht="269.25" customHeight="1" x14ac:dyDescent="0.35">
      <c r="B204" s="29" t="str">
        <f>'1 lentelė'!$B203</f>
        <v>3.2.5.1.4</v>
      </c>
      <c r="C204" s="29" t="str">
        <f>'1 lentelė'!$C203</f>
        <v>R099920-490000-3232</v>
      </c>
      <c r="D204" s="29" t="str">
        <f>'1 lentelė'!$D203</f>
        <v>Paslaugų ir asmenų aptarnavimo kokybės gerinimas Utenos rajono savivaldybėje, I etapas</v>
      </c>
      <c r="E204" s="33" t="s">
        <v>66</v>
      </c>
      <c r="F204" s="33" t="s">
        <v>1004</v>
      </c>
      <c r="G204" s="297" t="str">
        <f>'2 lentelė'!E203</f>
        <v>P.S.415</v>
      </c>
      <c r="H204" s="26" t="str">
        <f>'2 lentelė'!F203</f>
        <v>Viešojo valdymo institucijos, pagal veiksmų programą ESF lėšomis įgyvendinusios paslaugų ir (ar) aptarnavimo kokybei gerinti skirtas priemones</v>
      </c>
      <c r="I204" s="161">
        <f>'2 lentelė'!G203</f>
        <v>3</v>
      </c>
      <c r="J204" s="26">
        <v>3</v>
      </c>
      <c r="K204" s="120">
        <v>3</v>
      </c>
      <c r="L204" s="297" t="str">
        <f>'2 lentelė'!H203</f>
        <v>P.S.416</v>
      </c>
      <c r="M204" s="26" t="str">
        <f>'2 lentelė'!I203</f>
        <v>Viešojo valdymo institucijų darbuotojai, kurie dalyvavo pagal veiksmų programą  ESF lėšomis vykdytose veiklose, skirtose stiprinti teikiamų paslaugų ir (ar) aptarnavimo kokybės gerinimui reikalingas kompetencijas</v>
      </c>
      <c r="N204" s="161">
        <f>'2 lentelė'!J203</f>
        <v>15</v>
      </c>
      <c r="O204" s="26">
        <v>15</v>
      </c>
      <c r="P204" s="120">
        <v>19</v>
      </c>
      <c r="Q204" s="121"/>
      <c r="R204" s="23"/>
      <c r="S204" s="23"/>
      <c r="T204" s="63"/>
      <c r="U204" s="52"/>
      <c r="V204" s="121"/>
      <c r="W204" s="23"/>
      <c r="X204" s="23"/>
      <c r="Y204" s="63"/>
      <c r="Z204" s="162"/>
      <c r="AA204" s="124"/>
      <c r="AB204" s="48"/>
      <c r="AC204" s="48"/>
      <c r="AD204" s="65"/>
      <c r="AE204" s="128"/>
      <c r="AF204" s="124"/>
      <c r="AG204" s="48"/>
      <c r="AH204" s="48"/>
      <c r="AI204" s="65"/>
      <c r="AJ204" s="128"/>
      <c r="AK204" s="27"/>
    </row>
    <row r="205" spans="2:37" ht="268.5" customHeight="1" x14ac:dyDescent="0.35">
      <c r="B205" s="29" t="str">
        <f>'1 lentelė'!$B204</f>
        <v xml:space="preserve"> 3.2.5.1.5</v>
      </c>
      <c r="C205" s="29" t="str">
        <f>'1 lentelė'!$C204</f>
        <v>R099920-490000-3233</v>
      </c>
      <c r="D205" s="29" t="str">
        <f>'1 lentelė'!$D204</f>
        <v>Paslaugų ir asmenų aptarnavimo kokybės gerinimas Anykščių savivaldybėje</v>
      </c>
      <c r="E205" s="33" t="s">
        <v>66</v>
      </c>
      <c r="F205" s="33" t="s">
        <v>1005</v>
      </c>
      <c r="G205" s="297" t="str">
        <f>'2 lentelė'!E204</f>
        <v>P.S.415</v>
      </c>
      <c r="H205" s="26" t="str">
        <f>'2 lentelė'!F204</f>
        <v>Viešojo valdymo institucijos, pagal veiksmų programą ESF lėšomis įgyvendinusios paslaugų ir (ar) aptarnavimo kokybei gerinti skirtas priemones</v>
      </c>
      <c r="I205" s="161">
        <f>'2 lentelė'!G204</f>
        <v>2</v>
      </c>
      <c r="J205" s="26">
        <v>2</v>
      </c>
      <c r="K205" s="120">
        <v>0</v>
      </c>
      <c r="L205" s="297" t="str">
        <f>'2 lentelė'!H204</f>
        <v>P.S.416</v>
      </c>
      <c r="M205" s="26" t="str">
        <f>'2 lentelė'!I204</f>
        <v>Viešojo valdymo institucijų darbuotojai, kurie dalyvavo pagal veiksmų programą  ESF lėšomis vykdytose veiklose, skirtose stiprinti teikiamų paslaugų ir (ar) aptarnavimo kokybės gerinimui reikalingas kompetencijas</v>
      </c>
      <c r="N205" s="161">
        <f>'2 lentelė'!J204</f>
        <v>36</v>
      </c>
      <c r="O205" s="26">
        <v>36</v>
      </c>
      <c r="P205" s="120">
        <v>97</v>
      </c>
      <c r="Q205" s="121" t="str">
        <f>'2 lentelė'!$K202</f>
        <v>P.N.910</v>
      </c>
      <c r="R205" s="23" t="str">
        <f>'2 lentelė'!$L202</f>
        <v>Parengtos piliečių chartijos</v>
      </c>
      <c r="S205" s="23">
        <f>'2 lentelė'!$M202</f>
        <v>1</v>
      </c>
      <c r="T205" s="52">
        <v>1</v>
      </c>
      <c r="U205" s="148">
        <v>0</v>
      </c>
      <c r="V205" s="250"/>
      <c r="W205" s="251"/>
      <c r="X205" s="23"/>
      <c r="Y205" s="63"/>
      <c r="Z205" s="52"/>
      <c r="AA205" s="124"/>
      <c r="AB205" s="48"/>
      <c r="AC205" s="48"/>
      <c r="AD205" s="65"/>
      <c r="AE205" s="128"/>
      <c r="AF205" s="124"/>
      <c r="AG205" s="48"/>
      <c r="AH205" s="48"/>
      <c r="AI205" s="65"/>
      <c r="AJ205" s="128"/>
      <c r="AK205" s="27"/>
    </row>
    <row r="206" spans="2:37" ht="270.75" customHeight="1" x14ac:dyDescent="0.35">
      <c r="B206" s="29" t="str">
        <f>'1 lentelė'!$B205</f>
        <v xml:space="preserve"> 3.2.5.1.6</v>
      </c>
      <c r="C206" s="29" t="str">
        <f>'1 lentelė'!$C205</f>
        <v>R099920-490000-3234</v>
      </c>
      <c r="D206" s="29" t="str">
        <f>'1 lentelė'!$D205</f>
        <v>Paslaugų ir asmenų aptarnavimo kokybės gerinimas Ignalinos rajono savivaldybėje</v>
      </c>
      <c r="E206" s="33" t="s">
        <v>66</v>
      </c>
      <c r="F206" s="33" t="s">
        <v>1006</v>
      </c>
      <c r="G206" s="297" t="str">
        <f>'2 lentelė'!E205</f>
        <v>P.S.415</v>
      </c>
      <c r="H206" s="26" t="str">
        <f>'2 lentelė'!F205</f>
        <v>Viešojo valdymo institucijos, pagal veiksmų programą ESF lėšomis įgyvendinusios paslaugų ir (ar) aptarnavimo kokybei gerinti skirtas priemones</v>
      </c>
      <c r="I206" s="161">
        <f>'2 lentelė'!G205</f>
        <v>2</v>
      </c>
      <c r="J206" s="26">
        <v>2</v>
      </c>
      <c r="K206" s="120">
        <v>0</v>
      </c>
      <c r="L206" s="297" t="str">
        <f>'2 lentelė'!H205</f>
        <v>P.S.416</v>
      </c>
      <c r="M206" s="26" t="str">
        <f>'2 lentelė'!I205</f>
        <v>Viešojo valdymo institucijų darbuotojai, kurie dalyvavo pagal veiksmų programą  ESF lėšomis vykdytose veiklose, skirtose stiprinti teikiamų paslaugų ir (ar) aptarnavimo kokybės gerinimui reikalingas kompetencijas</v>
      </c>
      <c r="N206" s="161">
        <f>'2 lentelė'!J205</f>
        <v>85</v>
      </c>
      <c r="O206" s="26">
        <v>85</v>
      </c>
      <c r="P206" s="120">
        <v>94</v>
      </c>
      <c r="Q206" s="121" t="str">
        <f>'2 lentelė'!K205</f>
        <v>P.N.910</v>
      </c>
      <c r="R206" s="121" t="str">
        <f>'2 lentelė'!L205</f>
        <v>Parengtos piliečių chartijos</v>
      </c>
      <c r="S206" s="121">
        <f>'2 lentelė'!M205</f>
        <v>1</v>
      </c>
      <c r="T206" s="26">
        <v>1</v>
      </c>
      <c r="U206" s="120">
        <v>1</v>
      </c>
      <c r="V206" s="121"/>
      <c r="W206" s="23"/>
      <c r="X206" s="23"/>
      <c r="Y206" s="63"/>
      <c r="Z206" s="52"/>
      <c r="AA206" s="124"/>
      <c r="AB206" s="48"/>
      <c r="AC206" s="48"/>
      <c r="AD206" s="26"/>
      <c r="AE206" s="120"/>
      <c r="AF206" s="124"/>
      <c r="AG206" s="48"/>
      <c r="AH206" s="48"/>
      <c r="AI206" s="65"/>
      <c r="AJ206" s="128"/>
      <c r="AK206" s="27"/>
    </row>
    <row r="207" spans="2:37" ht="273" customHeight="1" x14ac:dyDescent="0.35">
      <c r="B207" s="29" t="str">
        <f>'1 lentelė'!$B206</f>
        <v>3.2.5.1.8</v>
      </c>
      <c r="C207" s="29" t="str">
        <f>'1 lentelė'!$C206</f>
        <v>R099920-490000-3236</v>
      </c>
      <c r="D207" s="29" t="str">
        <f>'1 lentelė'!$D206</f>
        <v>Paslaugų ir asmenų aptarnavimo kokybės gerinimas Utenos rajono seniūnijose</v>
      </c>
      <c r="E207" s="33" t="s">
        <v>66</v>
      </c>
      <c r="F207" s="270" t="s">
        <v>1395</v>
      </c>
      <c r="G207" s="297" t="str">
        <f>'2 lentelė'!E206</f>
        <v>P.S.415</v>
      </c>
      <c r="H207" s="26" t="str">
        <f>'2 lentelė'!F206</f>
        <v>Viešojo valdymo institucijos, pagal veiksmų programą ESF lėšomis įgyvendinusios paslaugų ir (ar) aptarnavimo kokybei gerinti skirtas priemones</v>
      </c>
      <c r="I207" s="161">
        <v>1</v>
      </c>
      <c r="J207" s="26">
        <v>1</v>
      </c>
      <c r="K207" s="120">
        <v>0</v>
      </c>
      <c r="L207" s="297" t="str">
        <f>'2 lentelė'!H206</f>
        <v>P.S.416</v>
      </c>
      <c r="M207" s="26" t="str">
        <f>'2 lentelė'!I206</f>
        <v>Viešojo valdymo institucijų darbuotojai, kurie dalyvavo pagal veiksmų programą  ESF lėšomis vykdytose veiklose, skirtose stiprinti teikiamų paslaugų ir (ar) aptarnavimo kokybės gerinimui reikalingas kompetencijas</v>
      </c>
      <c r="N207" s="161">
        <f>'2 lentelė'!J206</f>
        <v>20</v>
      </c>
      <c r="O207" s="26">
        <v>20</v>
      </c>
      <c r="P207" s="120">
        <v>0</v>
      </c>
      <c r="Q207" s="121"/>
      <c r="R207" s="23"/>
      <c r="S207" s="23"/>
      <c r="T207" s="50"/>
      <c r="U207" s="146"/>
      <c r="V207" s="123"/>
      <c r="W207" s="31"/>
      <c r="X207" s="23"/>
      <c r="Y207" s="23"/>
      <c r="Z207" s="122"/>
      <c r="AA207" s="124"/>
      <c r="AB207" s="48"/>
      <c r="AC207" s="48"/>
      <c r="AD207" s="48"/>
      <c r="AE207" s="125"/>
      <c r="AF207" s="124"/>
      <c r="AG207" s="48"/>
      <c r="AH207" s="48"/>
      <c r="AI207" s="48"/>
      <c r="AJ207" s="125"/>
      <c r="AK207" s="6"/>
    </row>
    <row r="208" spans="2:37" x14ac:dyDescent="0.35">
      <c r="B208" s="79"/>
      <c r="C208" s="79"/>
      <c r="D208" s="79"/>
      <c r="E208" s="79"/>
      <c r="F208" s="79"/>
      <c r="I208" s="171"/>
      <c r="J208" s="171"/>
      <c r="K208" s="171"/>
      <c r="L208" s="71"/>
      <c r="M208" s="71"/>
      <c r="N208" s="172"/>
      <c r="O208" s="172"/>
      <c r="P208" s="172"/>
      <c r="Q208" s="71"/>
      <c r="R208" s="71"/>
      <c r="S208" s="171"/>
      <c r="T208" s="171"/>
      <c r="U208" s="171"/>
      <c r="V208" s="171"/>
      <c r="W208" s="171"/>
      <c r="X208" s="171"/>
      <c r="Y208" s="171"/>
      <c r="Z208" s="171"/>
      <c r="AA208" s="171"/>
      <c r="AB208" s="171"/>
      <c r="AC208" s="171"/>
      <c r="AD208" s="171"/>
      <c r="AE208" s="171"/>
      <c r="AF208" s="171"/>
      <c r="AG208" s="171"/>
      <c r="AH208" s="171"/>
      <c r="AI208" s="171"/>
      <c r="AJ208" s="171"/>
    </row>
    <row r="209" spans="2:41" ht="15" customHeight="1" x14ac:dyDescent="0.35">
      <c r="B209" s="413" t="s">
        <v>872</v>
      </c>
      <c r="C209" s="414"/>
      <c r="D209" s="414"/>
      <c r="E209" s="414"/>
      <c r="F209" s="414"/>
      <c r="G209" s="414"/>
      <c r="H209" s="414"/>
      <c r="I209" s="414"/>
      <c r="J209" s="414"/>
      <c r="K209" s="414"/>
      <c r="L209" s="414"/>
      <c r="M209" s="414"/>
      <c r="N209" s="414"/>
      <c r="O209" s="414"/>
      <c r="P209" s="414"/>
      <c r="Q209" s="414"/>
      <c r="R209" s="414"/>
      <c r="S209" s="414"/>
      <c r="T209" s="414"/>
      <c r="U209" s="414"/>
      <c r="V209" s="414"/>
      <c r="W209" s="414"/>
      <c r="X209" s="414"/>
      <c r="Y209" s="414"/>
      <c r="Z209" s="414"/>
      <c r="AA209" s="414"/>
      <c r="AB209" s="414"/>
      <c r="AC209" s="414"/>
      <c r="AD209" s="414"/>
      <c r="AE209" s="414"/>
      <c r="AF209" s="414"/>
      <c r="AG209" s="414"/>
      <c r="AH209" s="173"/>
      <c r="AI209" s="173"/>
    </row>
    <row r="213" spans="2:41" x14ac:dyDescent="0.35">
      <c r="I213" s="79"/>
      <c r="J213" s="79"/>
      <c r="K213" s="79"/>
      <c r="L213" s="79"/>
      <c r="M213" s="79"/>
      <c r="N213" s="79"/>
      <c r="O213" s="79"/>
      <c r="P213" s="79"/>
      <c r="Q213" s="79"/>
      <c r="R213" s="79"/>
      <c r="S213" s="79"/>
      <c r="T213" s="79"/>
      <c r="U213" s="79"/>
      <c r="V213" s="79"/>
      <c r="W213" s="79"/>
      <c r="X213" s="79"/>
      <c r="Y213" s="79"/>
      <c r="Z213" s="79"/>
      <c r="AA213" s="79"/>
      <c r="AB213" s="79"/>
      <c r="AC213" s="79"/>
      <c r="AD213" s="79"/>
      <c r="AE213" s="79"/>
      <c r="AF213" s="79"/>
      <c r="AG213" s="79"/>
      <c r="AH213" s="79"/>
      <c r="AI213" s="79"/>
      <c r="AJ213" s="79"/>
      <c r="AK213" s="79"/>
      <c r="AL213" s="79"/>
      <c r="AM213" s="79"/>
      <c r="AN213" s="79"/>
      <c r="AO213" s="79"/>
    </row>
    <row r="214" spans="2:41" s="174" customFormat="1" x14ac:dyDescent="0.35">
      <c r="B214" s="253" t="s">
        <v>848</v>
      </c>
      <c r="C214" s="253"/>
      <c r="D214" s="253"/>
      <c r="E214" s="253"/>
      <c r="F214" s="253"/>
      <c r="G214" s="253"/>
      <c r="H214" s="253"/>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264"/>
      <c r="AL214" s="264"/>
      <c r="AM214" s="264"/>
      <c r="AN214" s="264"/>
      <c r="AO214" s="264"/>
    </row>
    <row r="224" spans="2:41" x14ac:dyDescent="0.35">
      <c r="K224" s="1" t="s">
        <v>216</v>
      </c>
    </row>
  </sheetData>
  <mergeCells count="7">
    <mergeCell ref="B209:AG209"/>
    <mergeCell ref="B7:B8"/>
    <mergeCell ref="C7:C8"/>
    <mergeCell ref="D7:D8"/>
    <mergeCell ref="E7:E8"/>
    <mergeCell ref="F7:F8"/>
    <mergeCell ref="G7:AJ7"/>
  </mergeCells>
  <pageMargins left="0.7" right="0.7" top="0.75" bottom="0.75" header="0.3" footer="0.3"/>
  <pageSetup paperSize="9" scale="2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U52"/>
  <sheetViews>
    <sheetView topLeftCell="A43" zoomScale="72" zoomScaleNormal="72" workbookViewId="0">
      <selection activeCell="D10" sqref="D10"/>
    </sheetView>
  </sheetViews>
  <sheetFormatPr defaultColWidth="9.1796875" defaultRowHeight="14.5" x14ac:dyDescent="0.35"/>
  <cols>
    <col min="1" max="1" width="4.453125" style="1" customWidth="1"/>
    <col min="2" max="2" width="91.54296875" style="1" customWidth="1"/>
    <col min="3" max="3" width="154.90625" style="1" customWidth="1"/>
    <col min="4" max="4" width="11.54296875" style="1" customWidth="1"/>
    <col min="5" max="5" width="15.1796875" style="1" customWidth="1"/>
    <col min="6" max="6" width="10.54296875" style="1" customWidth="1"/>
    <col min="7" max="7" width="11.1796875" style="1" customWidth="1"/>
    <col min="8" max="8" width="10.54296875" style="1" customWidth="1"/>
    <col min="9" max="9" width="9.1796875" style="1"/>
    <col min="10" max="10" width="10.453125" style="1" customWidth="1"/>
    <col min="11" max="11" width="10" style="1" customWidth="1"/>
    <col min="12" max="12" width="9.81640625" style="1" customWidth="1"/>
    <col min="13" max="13" width="10.54296875" style="1" customWidth="1"/>
    <col min="14" max="16" width="9.1796875" style="1"/>
    <col min="17" max="17" width="10.453125" style="1" customWidth="1"/>
    <col min="18" max="18" width="10" style="1" customWidth="1"/>
    <col min="19" max="19" width="9.81640625" style="1" customWidth="1"/>
    <col min="20" max="20" width="10.54296875" style="1" customWidth="1"/>
    <col min="21" max="22" width="9.1796875" style="1"/>
    <col min="23" max="23" width="18.54296875" style="1" customWidth="1"/>
    <col min="24" max="16384" width="9.1796875" style="1"/>
  </cols>
  <sheetData>
    <row r="1" spans="2:21" ht="15.75" customHeight="1" x14ac:dyDescent="0.35">
      <c r="C1" s="284" t="s">
        <v>1007</v>
      </c>
      <c r="N1" s="2"/>
      <c r="U1" s="2"/>
    </row>
    <row r="2" spans="2:21" ht="15.5" x14ac:dyDescent="0.35">
      <c r="C2" s="284" t="s">
        <v>1258</v>
      </c>
      <c r="N2" s="3"/>
      <c r="U2" s="3"/>
    </row>
    <row r="3" spans="2:21" ht="15.5" x14ac:dyDescent="0.35">
      <c r="C3" s="284" t="s">
        <v>1259</v>
      </c>
      <c r="N3" s="3"/>
      <c r="U3" s="3"/>
    </row>
    <row r="4" spans="2:21" ht="15.5" x14ac:dyDescent="0.35">
      <c r="C4" s="82"/>
      <c r="N4" s="3"/>
      <c r="U4" s="3"/>
    </row>
    <row r="5" spans="2:21" ht="15.5" x14ac:dyDescent="0.35">
      <c r="B5" s="426" t="s">
        <v>1008</v>
      </c>
      <c r="C5" s="426"/>
      <c r="D5" s="82"/>
      <c r="N5" s="3"/>
      <c r="U5" s="3"/>
    </row>
    <row r="6" spans="2:21" ht="15.5" x14ac:dyDescent="0.35">
      <c r="B6" s="427" t="s">
        <v>1009</v>
      </c>
      <c r="C6" s="427"/>
      <c r="E6" s="4"/>
      <c r="F6" s="4"/>
      <c r="G6" s="4"/>
      <c r="H6" s="4"/>
    </row>
    <row r="7" spans="2:21" ht="15.5" x14ac:dyDescent="0.35">
      <c r="B7" s="285" t="s">
        <v>1010</v>
      </c>
      <c r="C7" s="286" t="s">
        <v>1011</v>
      </c>
      <c r="D7" s="175"/>
    </row>
    <row r="8" spans="2:21" ht="15.5" x14ac:dyDescent="0.35">
      <c r="B8" s="428" t="s">
        <v>1012</v>
      </c>
      <c r="C8" s="429"/>
      <c r="D8" s="176"/>
    </row>
    <row r="9" spans="2:21" ht="103.25" customHeight="1" x14ac:dyDescent="0.35">
      <c r="B9" s="288" t="s">
        <v>1239</v>
      </c>
      <c r="C9" s="227" t="s">
        <v>1523</v>
      </c>
      <c r="D9" s="79"/>
    </row>
    <row r="10" spans="2:21" ht="108.65" customHeight="1" x14ac:dyDescent="0.35">
      <c r="B10" s="288" t="s">
        <v>1221</v>
      </c>
      <c r="C10" s="227" t="s">
        <v>1524</v>
      </c>
      <c r="D10" s="79"/>
    </row>
    <row r="11" spans="2:21" ht="136.75" customHeight="1" x14ac:dyDescent="0.35">
      <c r="B11" s="288" t="s">
        <v>1485</v>
      </c>
      <c r="C11" s="227" t="s">
        <v>1525</v>
      </c>
      <c r="D11" s="79"/>
    </row>
    <row r="12" spans="2:21" ht="126.65" customHeight="1" x14ac:dyDescent="0.35">
      <c r="B12" s="288" t="s">
        <v>1222</v>
      </c>
      <c r="C12" s="227" t="s">
        <v>1526</v>
      </c>
      <c r="D12" s="79"/>
      <c r="E12" s="38">
        <f>18+21+24+17+23</f>
        <v>103</v>
      </c>
    </row>
    <row r="13" spans="2:21" ht="58.75" customHeight="1" x14ac:dyDescent="0.35">
      <c r="B13" s="288" t="s">
        <v>1223</v>
      </c>
      <c r="C13" s="288" t="s">
        <v>1514</v>
      </c>
      <c r="D13" s="79"/>
    </row>
    <row r="14" spans="2:21" ht="108" customHeight="1" x14ac:dyDescent="0.35">
      <c r="B14" s="288" t="s">
        <v>1238</v>
      </c>
      <c r="C14" s="295" t="s">
        <v>1527</v>
      </c>
      <c r="D14" s="79"/>
    </row>
    <row r="15" spans="2:21" ht="15.5" x14ac:dyDescent="0.35">
      <c r="B15" s="422" t="s">
        <v>1013</v>
      </c>
      <c r="C15" s="423"/>
      <c r="D15" s="176"/>
    </row>
    <row r="16" spans="2:21" ht="105.65" customHeight="1" x14ac:dyDescent="0.35">
      <c r="B16" s="288" t="s">
        <v>1224</v>
      </c>
      <c r="C16" s="295" t="s">
        <v>1528</v>
      </c>
      <c r="D16" s="277">
        <f>901.5/688.5</f>
        <v>1.3093681917211328</v>
      </c>
      <c r="E16" s="38" t="s">
        <v>1218</v>
      </c>
      <c r="F16" s="38" t="s">
        <v>1212</v>
      </c>
      <c r="G16" s="38" t="s">
        <v>1213</v>
      </c>
      <c r="H16" s="38" t="s">
        <v>1214</v>
      </c>
      <c r="I16" s="281" t="s">
        <v>1215</v>
      </c>
      <c r="J16" s="281" t="s">
        <v>1216</v>
      </c>
      <c r="K16" s="281" t="s">
        <v>1217</v>
      </c>
      <c r="L16" s="38"/>
    </row>
    <row r="17" spans="2:12" ht="262.25" customHeight="1" x14ac:dyDescent="0.35">
      <c r="B17" s="288" t="s">
        <v>1225</v>
      </c>
      <c r="C17" s="385" t="s">
        <v>1529</v>
      </c>
      <c r="D17" s="79"/>
      <c r="E17" s="280">
        <f>11.7/8.4*100</f>
        <v>139.28571428571428</v>
      </c>
    </row>
    <row r="18" spans="2:12" ht="150.65" customHeight="1" x14ac:dyDescent="0.35">
      <c r="B18" s="288" t="s">
        <v>1240</v>
      </c>
      <c r="C18" s="295" t="s">
        <v>1530</v>
      </c>
      <c r="D18" s="277">
        <f>E18/6</f>
        <v>4.5316666666666672</v>
      </c>
      <c r="E18" s="38">
        <f>5.13+6.9+3.19+1.71+6.55+3.71</f>
        <v>27.19</v>
      </c>
      <c r="F18" s="39">
        <f>G18/6</f>
        <v>7.333333333333333</v>
      </c>
      <c r="G18" s="38">
        <f>9+10.2+5.3+3.6+9.2+6.7</f>
        <v>44</v>
      </c>
      <c r="H18" s="38">
        <f>1211+1026+556+638+1001+682</f>
        <v>5114</v>
      </c>
      <c r="I18" s="38">
        <f>H18/6</f>
        <v>852.33333333333337</v>
      </c>
      <c r="J18" s="38">
        <f>K18/6</f>
        <v>1612</v>
      </c>
      <c r="K18" s="38">
        <f>2429+1745+1037+1494+1585+1382</f>
        <v>9672</v>
      </c>
      <c r="L18" s="6"/>
    </row>
    <row r="19" spans="2:12" ht="250.25" customHeight="1" x14ac:dyDescent="0.35">
      <c r="B19" s="331" t="s">
        <v>1237</v>
      </c>
      <c r="C19" s="295" t="s">
        <v>1531</v>
      </c>
      <c r="D19" s="277">
        <f>E19/124965*100</f>
        <v>0</v>
      </c>
      <c r="E19" s="38"/>
    </row>
    <row r="20" spans="2:12" ht="86.4" customHeight="1" x14ac:dyDescent="0.35">
      <c r="B20" s="331" t="s">
        <v>1226</v>
      </c>
      <c r="C20" s="295" t="s">
        <v>1521</v>
      </c>
      <c r="D20" s="79"/>
    </row>
    <row r="21" spans="2:12" ht="108" customHeight="1" x14ac:dyDescent="0.35">
      <c r="B21" s="331" t="s">
        <v>1241</v>
      </c>
      <c r="C21" s="295" t="s">
        <v>1532</v>
      </c>
      <c r="D21" s="79"/>
    </row>
    <row r="22" spans="2:12" ht="55.75" customHeight="1" x14ac:dyDescent="0.35">
      <c r="B22" s="331" t="s">
        <v>1242</v>
      </c>
      <c r="C22" s="295" t="s">
        <v>1533</v>
      </c>
      <c r="D22" s="79"/>
    </row>
    <row r="23" spans="2:12" ht="133.75" customHeight="1" x14ac:dyDescent="0.35">
      <c r="B23" s="331" t="s">
        <v>1243</v>
      </c>
      <c r="C23" s="331" t="s">
        <v>1534</v>
      </c>
      <c r="D23" s="79"/>
    </row>
    <row r="24" spans="2:12" ht="135" customHeight="1" x14ac:dyDescent="0.35">
      <c r="B24" s="331" t="s">
        <v>1244</v>
      </c>
      <c r="C24" s="295" t="s">
        <v>1535</v>
      </c>
      <c r="D24" s="79"/>
    </row>
    <row r="25" spans="2:12" ht="75.650000000000006" customHeight="1" x14ac:dyDescent="0.35">
      <c r="B25" s="288" t="s">
        <v>1219</v>
      </c>
      <c r="C25" s="295" t="s">
        <v>1536</v>
      </c>
      <c r="D25" s="79"/>
    </row>
    <row r="26" spans="2:12" ht="154.25" customHeight="1" x14ac:dyDescent="0.35">
      <c r="B26" s="331" t="s">
        <v>1245</v>
      </c>
      <c r="C26" s="295" t="s">
        <v>1537</v>
      </c>
      <c r="D26" s="79"/>
    </row>
    <row r="27" spans="2:12" ht="110.4" customHeight="1" x14ac:dyDescent="0.35">
      <c r="B27" s="331" t="s">
        <v>1246</v>
      </c>
      <c r="C27" s="295" t="s">
        <v>1538</v>
      </c>
      <c r="D27" s="79"/>
    </row>
    <row r="28" spans="2:12" ht="187.75" customHeight="1" x14ac:dyDescent="0.35">
      <c r="B28" s="331" t="s">
        <v>1247</v>
      </c>
      <c r="C28" s="331" t="s">
        <v>1539</v>
      </c>
      <c r="D28" s="79"/>
      <c r="E28" s="39">
        <f>616/6206*100</f>
        <v>9.9258781824041264</v>
      </c>
      <c r="F28" s="39">
        <f>3512/6206*100</f>
        <v>56.590396390589746</v>
      </c>
      <c r="G28" s="39">
        <f>2078/6206*100</f>
        <v>33.483725427006121</v>
      </c>
      <c r="H28" s="38"/>
      <c r="I28" s="38"/>
      <c r="J28" s="38"/>
      <c r="K28" s="39">
        <f>E28+F28+G28</f>
        <v>99.999999999999986</v>
      </c>
    </row>
    <row r="29" spans="2:12" ht="162" customHeight="1" x14ac:dyDescent="0.35">
      <c r="B29" s="331" t="s">
        <v>1248</v>
      </c>
      <c r="C29" s="331" t="s">
        <v>1540</v>
      </c>
      <c r="D29" s="79"/>
    </row>
    <row r="30" spans="2:12" ht="238.25" customHeight="1" x14ac:dyDescent="0.35">
      <c r="B30" s="331" t="s">
        <v>1249</v>
      </c>
      <c r="C30" s="331" t="s">
        <v>1541</v>
      </c>
      <c r="D30" s="79"/>
    </row>
    <row r="31" spans="2:12" ht="185.4" customHeight="1" x14ac:dyDescent="0.35">
      <c r="B31" s="331" t="s">
        <v>1227</v>
      </c>
      <c r="C31" s="295" t="s">
        <v>1542</v>
      </c>
      <c r="D31" s="79"/>
    </row>
    <row r="32" spans="2:12" ht="249.65" customHeight="1" x14ac:dyDescent="0.35">
      <c r="B32" s="331" t="s">
        <v>1250</v>
      </c>
      <c r="C32" s="295" t="s">
        <v>1543</v>
      </c>
      <c r="D32" s="79"/>
    </row>
    <row r="33" spans="2:5" ht="333.65" customHeight="1" x14ac:dyDescent="0.35">
      <c r="B33" s="331" t="s">
        <v>1251</v>
      </c>
      <c r="C33" s="295" t="s">
        <v>1544</v>
      </c>
      <c r="D33" s="79"/>
    </row>
    <row r="34" spans="2:5" ht="247.75" customHeight="1" x14ac:dyDescent="0.35">
      <c r="B34" s="331" t="s">
        <v>1228</v>
      </c>
      <c r="C34" s="295" t="s">
        <v>1522</v>
      </c>
      <c r="D34" s="79"/>
    </row>
    <row r="35" spans="2:5" ht="75" customHeight="1" x14ac:dyDescent="0.35">
      <c r="B35" s="331" t="s">
        <v>1252</v>
      </c>
      <c r="C35" s="295" t="s">
        <v>1515</v>
      </c>
      <c r="D35" s="79"/>
    </row>
    <row r="36" spans="2:5" ht="108.65" customHeight="1" x14ac:dyDescent="0.35">
      <c r="B36" s="331" t="s">
        <v>1253</v>
      </c>
      <c r="C36" s="331" t="s">
        <v>1545</v>
      </c>
      <c r="D36" s="79"/>
    </row>
    <row r="37" spans="2:5" ht="201" customHeight="1" x14ac:dyDescent="0.35">
      <c r="B37" s="331" t="s">
        <v>1254</v>
      </c>
      <c r="C37" s="331" t="s">
        <v>1546</v>
      </c>
      <c r="D37" s="79"/>
    </row>
    <row r="38" spans="2:5" ht="75" customHeight="1" x14ac:dyDescent="0.35">
      <c r="B38" s="331" t="s">
        <v>1229</v>
      </c>
      <c r="C38" s="331" t="s">
        <v>1547</v>
      </c>
      <c r="D38" s="79"/>
    </row>
    <row r="39" spans="2:5" ht="106.25" customHeight="1" x14ac:dyDescent="0.35">
      <c r="B39" s="331" t="s">
        <v>1230</v>
      </c>
      <c r="C39" s="331" t="s">
        <v>1548</v>
      </c>
      <c r="D39" s="79"/>
    </row>
    <row r="40" spans="2:5" ht="74.400000000000006" customHeight="1" x14ac:dyDescent="0.35">
      <c r="B40" s="331" t="s">
        <v>1255</v>
      </c>
      <c r="C40" s="331" t="s">
        <v>1549</v>
      </c>
      <c r="D40" s="79"/>
    </row>
    <row r="41" spans="2:5" ht="71.400000000000006" customHeight="1" x14ac:dyDescent="0.35">
      <c r="B41" s="331" t="s">
        <v>1231</v>
      </c>
      <c r="C41" s="331" t="s">
        <v>1550</v>
      </c>
      <c r="D41" s="79"/>
    </row>
    <row r="42" spans="2:5" ht="88.75" customHeight="1" x14ac:dyDescent="0.35">
      <c r="B42" s="331" t="s">
        <v>1232</v>
      </c>
      <c r="C42" s="331" t="s">
        <v>1551</v>
      </c>
      <c r="D42" s="79"/>
    </row>
    <row r="43" spans="2:5" ht="103.25" customHeight="1" x14ac:dyDescent="0.35">
      <c r="B43" s="331" t="s">
        <v>1256</v>
      </c>
      <c r="C43" s="331" t="s">
        <v>1552</v>
      </c>
      <c r="D43" s="79"/>
      <c r="E43" s="32"/>
    </row>
    <row r="44" spans="2:5" ht="15.5" x14ac:dyDescent="0.35">
      <c r="B44" s="422" t="s">
        <v>1014</v>
      </c>
      <c r="C44" s="423"/>
      <c r="D44" s="176"/>
    </row>
    <row r="45" spans="2:5" ht="15.5" x14ac:dyDescent="0.35">
      <c r="B45" s="288"/>
      <c r="C45" s="288" t="s">
        <v>1236</v>
      </c>
      <c r="D45" s="79"/>
    </row>
    <row r="46" spans="2:5" ht="15.5" x14ac:dyDescent="0.35">
      <c r="B46" s="422" t="s">
        <v>1015</v>
      </c>
      <c r="C46" s="423"/>
      <c r="D46" s="176"/>
    </row>
    <row r="47" spans="2:5" s="283" customFormat="1" ht="244.75" customHeight="1" x14ac:dyDescent="0.35">
      <c r="B47" s="331" t="s">
        <v>1257</v>
      </c>
      <c r="C47" s="331" t="s">
        <v>1553</v>
      </c>
      <c r="D47" s="282"/>
    </row>
    <row r="48" spans="2:5" ht="249.65" customHeight="1" x14ac:dyDescent="0.35">
      <c r="B48" s="331" t="s">
        <v>1233</v>
      </c>
      <c r="C48" s="331" t="s">
        <v>1518</v>
      </c>
      <c r="D48" s="79"/>
    </row>
    <row r="49" spans="2:4" ht="35.4" customHeight="1" x14ac:dyDescent="0.35">
      <c r="B49" s="331" t="s">
        <v>1234</v>
      </c>
      <c r="C49" s="331" t="s">
        <v>1519</v>
      </c>
      <c r="D49" s="79"/>
    </row>
    <row r="50" spans="2:4" ht="60" customHeight="1" x14ac:dyDescent="0.35">
      <c r="B50" s="331" t="s">
        <v>1235</v>
      </c>
      <c r="C50" s="331" t="s">
        <v>1520</v>
      </c>
      <c r="D50" s="79"/>
    </row>
    <row r="51" spans="2:4" ht="15.5" x14ac:dyDescent="0.35">
      <c r="B51" s="424" t="s">
        <v>1016</v>
      </c>
      <c r="C51" s="425"/>
      <c r="D51" s="173"/>
    </row>
    <row r="52" spans="2:4" ht="15.5" x14ac:dyDescent="0.35">
      <c r="B52" s="287"/>
      <c r="C52" s="287"/>
    </row>
  </sheetData>
  <mergeCells count="7">
    <mergeCell ref="B46:C46"/>
    <mergeCell ref="B51:C51"/>
    <mergeCell ref="B5:C5"/>
    <mergeCell ref="B6:C6"/>
    <mergeCell ref="B8:C8"/>
    <mergeCell ref="B15:C15"/>
    <mergeCell ref="B44:C44"/>
  </mergeCells>
  <pageMargins left="0.70866141732283472" right="0.70866141732283472" top="0.74803149606299213" bottom="0.74803149606299213" header="0.31496062992125984" footer="0.31496062992125984"/>
  <pageSetup paperSize="9" scale="4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filterMode="1"/>
  <dimension ref="B1:N714"/>
  <sheetViews>
    <sheetView topLeftCell="B2" zoomScale="68" zoomScaleNormal="68" workbookViewId="0">
      <pane ySplit="7" topLeftCell="A49" activePane="bottomLeft" state="frozen"/>
      <selection activeCell="A2" sqref="A2"/>
      <selection pane="bottomLeft" activeCell="Y10" sqref="Y10"/>
    </sheetView>
  </sheetViews>
  <sheetFormatPr defaultColWidth="9.1796875" defaultRowHeight="14.5" x14ac:dyDescent="0.35"/>
  <cols>
    <col min="1" max="1" width="4.453125" style="1" customWidth="1"/>
    <col min="2" max="3" width="12.1796875" style="1" customWidth="1"/>
    <col min="4" max="4" width="11.1796875" style="1" customWidth="1"/>
    <col min="5" max="7" width="11.81640625" style="1" customWidth="1"/>
    <col min="8" max="8" width="18.1796875" style="1" customWidth="1"/>
    <col min="9" max="9" width="15.81640625" style="337" customWidth="1"/>
    <col min="10" max="10" width="11.81640625" style="1" customWidth="1"/>
    <col min="11" max="11" width="14.81640625" style="1" customWidth="1"/>
    <col min="12" max="12" width="11.453125" style="333" customWidth="1"/>
    <col min="13" max="13" width="15.81640625" style="1" customWidth="1"/>
    <col min="14" max="14" width="18.81640625" style="1" customWidth="1"/>
    <col min="15" max="16384" width="9.1796875" style="1"/>
  </cols>
  <sheetData>
    <row r="1" spans="2:14" ht="15.5" x14ac:dyDescent="0.35">
      <c r="B1" s="6"/>
      <c r="C1" s="6"/>
      <c r="D1" s="6"/>
      <c r="E1" s="7"/>
      <c r="F1" s="7"/>
      <c r="G1" s="7"/>
      <c r="H1" s="7"/>
      <c r="I1" s="335"/>
      <c r="J1" s="7"/>
      <c r="L1" s="332" t="s">
        <v>849</v>
      </c>
    </row>
    <row r="2" spans="2:14" ht="18.649999999999999" customHeight="1" x14ac:dyDescent="0.35">
      <c r="B2" s="6"/>
      <c r="C2" s="6"/>
      <c r="D2" s="6"/>
      <c r="E2" s="8"/>
      <c r="F2" s="8"/>
      <c r="G2" s="8"/>
      <c r="H2" s="8"/>
      <c r="I2" s="357"/>
      <c r="J2" s="8"/>
      <c r="L2" s="343"/>
      <c r="M2" s="430" t="s">
        <v>1007</v>
      </c>
      <c r="N2" s="431"/>
    </row>
    <row r="3" spans="2:14" ht="15.5" x14ac:dyDescent="0.35">
      <c r="B3" s="6"/>
      <c r="C3" s="6"/>
      <c r="D3" s="6"/>
      <c r="E3" s="8"/>
      <c r="F3" s="8"/>
      <c r="G3" s="8"/>
      <c r="H3" s="8"/>
      <c r="I3" s="357"/>
      <c r="J3" s="8"/>
      <c r="K3" s="212"/>
      <c r="L3" s="343"/>
      <c r="M3" s="212"/>
      <c r="N3" s="284" t="s">
        <v>1258</v>
      </c>
    </row>
    <row r="4" spans="2:14" ht="15.5" x14ac:dyDescent="0.35">
      <c r="B4" s="6"/>
      <c r="C4" s="6"/>
      <c r="D4" s="6"/>
      <c r="E4" s="8"/>
      <c r="F4" s="8"/>
      <c r="G4" s="8"/>
      <c r="H4" s="8"/>
      <c r="I4" s="357"/>
      <c r="J4" s="8"/>
      <c r="K4" s="212"/>
      <c r="L4" s="343"/>
      <c r="M4" s="212"/>
      <c r="N4" s="284" t="s">
        <v>1259</v>
      </c>
    </row>
    <row r="5" spans="2:14" ht="15.5" x14ac:dyDescent="0.35">
      <c r="B5" s="96" t="s">
        <v>1459</v>
      </c>
      <c r="C5" s="96"/>
      <c r="D5" s="6"/>
      <c r="E5" s="8"/>
      <c r="F5" s="8"/>
      <c r="G5" s="8"/>
      <c r="H5" s="8"/>
      <c r="I5" s="357"/>
      <c r="J5" s="8"/>
      <c r="K5" s="212"/>
      <c r="L5" s="212"/>
      <c r="M5" s="212"/>
    </row>
    <row r="6" spans="2:14" ht="15.75" customHeight="1" x14ac:dyDescent="0.35">
      <c r="B6" s="9" t="s">
        <v>1018</v>
      </c>
      <c r="C6" s="9"/>
      <c r="D6" s="6"/>
      <c r="E6" s="6"/>
      <c r="F6" s="6"/>
      <c r="G6" s="6"/>
      <c r="H6" s="6"/>
      <c r="I6" s="27"/>
      <c r="J6" s="6"/>
      <c r="K6" s="212"/>
      <c r="L6" s="212"/>
      <c r="M6" s="212"/>
    </row>
    <row r="7" spans="2:14" ht="25.5" customHeight="1" x14ac:dyDescent="0.35">
      <c r="B7" s="421" t="s">
        <v>1019</v>
      </c>
      <c r="C7" s="421" t="s">
        <v>1020</v>
      </c>
      <c r="D7" s="437" t="s">
        <v>1021</v>
      </c>
      <c r="E7" s="438"/>
      <c r="F7" s="438"/>
      <c r="G7" s="439"/>
      <c r="H7" s="437" t="s">
        <v>1022</v>
      </c>
      <c r="I7" s="440"/>
      <c r="J7" s="438"/>
      <c r="K7" s="441" t="s">
        <v>1023</v>
      </c>
      <c r="L7" s="442"/>
      <c r="M7" s="443"/>
      <c r="N7" s="394" t="s">
        <v>855</v>
      </c>
    </row>
    <row r="8" spans="2:14" ht="133.75" customHeight="1" x14ac:dyDescent="0.35">
      <c r="B8" s="436"/>
      <c r="C8" s="436"/>
      <c r="D8" s="177" t="s">
        <v>1024</v>
      </c>
      <c r="E8" s="177" t="s">
        <v>1025</v>
      </c>
      <c r="F8" s="177" t="s">
        <v>1026</v>
      </c>
      <c r="G8" s="177" t="s">
        <v>1027</v>
      </c>
      <c r="H8" s="177" t="s">
        <v>42</v>
      </c>
      <c r="I8" s="336" t="s">
        <v>1028</v>
      </c>
      <c r="J8" s="177" t="s">
        <v>1029</v>
      </c>
      <c r="K8" s="344" t="s">
        <v>42</v>
      </c>
      <c r="L8" s="344" t="s">
        <v>1030</v>
      </c>
      <c r="M8" s="344" t="s">
        <v>860</v>
      </c>
      <c r="N8" s="405"/>
    </row>
    <row r="9" spans="2:14" ht="70.25" customHeight="1" x14ac:dyDescent="0.35">
      <c r="B9" s="178" t="s">
        <v>0</v>
      </c>
      <c r="C9" s="178" t="s">
        <v>1031</v>
      </c>
      <c r="D9" s="179"/>
      <c r="E9" s="179"/>
      <c r="F9" s="179"/>
      <c r="G9" s="179"/>
      <c r="H9" s="179"/>
      <c r="I9" s="179"/>
      <c r="J9" s="179"/>
      <c r="K9" s="179"/>
      <c r="L9" s="179"/>
      <c r="M9" s="179"/>
      <c r="N9" s="376"/>
    </row>
    <row r="10" spans="2:14" ht="217.75" customHeight="1" x14ac:dyDescent="0.35">
      <c r="B10" s="180" t="s">
        <v>1032</v>
      </c>
      <c r="C10" s="180" t="s">
        <v>52</v>
      </c>
      <c r="D10" s="181"/>
      <c r="E10" s="181"/>
      <c r="F10" s="181"/>
      <c r="G10" s="181"/>
      <c r="H10" s="181"/>
      <c r="I10" s="181"/>
      <c r="J10" s="181"/>
      <c r="K10" s="181"/>
      <c r="L10" s="181"/>
      <c r="M10" s="181"/>
      <c r="N10" s="376"/>
    </row>
    <row r="11" spans="2:14" ht="100.25" customHeight="1" x14ac:dyDescent="0.35">
      <c r="B11" s="181"/>
      <c r="C11" s="181"/>
      <c r="D11" s="182"/>
      <c r="E11" s="384" t="s">
        <v>1513</v>
      </c>
      <c r="F11" s="33">
        <v>76</v>
      </c>
      <c r="G11" s="383">
        <f>10.5/17.7*100</f>
        <v>59.322033898305079</v>
      </c>
      <c r="H11" s="181"/>
      <c r="I11" s="181"/>
      <c r="J11" s="181"/>
      <c r="K11" s="181"/>
      <c r="L11" s="181"/>
      <c r="M11" s="181"/>
      <c r="N11" s="372" t="s">
        <v>1468</v>
      </c>
    </row>
    <row r="12" spans="2:14" ht="126" customHeight="1" x14ac:dyDescent="0.35">
      <c r="B12" s="180" t="s">
        <v>1033</v>
      </c>
      <c r="C12" s="183" t="s">
        <v>1034</v>
      </c>
      <c r="D12" s="184"/>
      <c r="E12" s="184"/>
      <c r="F12" s="185"/>
      <c r="G12" s="185"/>
      <c r="H12" s="185"/>
      <c r="I12" s="186"/>
      <c r="J12" s="187"/>
      <c r="K12" s="187"/>
      <c r="L12" s="187"/>
      <c r="M12" s="187"/>
      <c r="N12" s="376"/>
    </row>
    <row r="13" spans="2:14" ht="108.65" customHeight="1" x14ac:dyDescent="0.35">
      <c r="B13" s="181"/>
      <c r="C13" s="186"/>
      <c r="D13" s="188"/>
      <c r="E13" s="33" t="s">
        <v>1206</v>
      </c>
      <c r="F13" s="190">
        <v>105</v>
      </c>
      <c r="G13" s="190">
        <f>((50.1+56+60.4)/3)/((58.3+50.3+66)/3)*100</f>
        <v>95.360824742268051</v>
      </c>
      <c r="H13" s="185"/>
      <c r="I13" s="186"/>
      <c r="J13" s="187"/>
      <c r="K13" s="187"/>
      <c r="L13" s="187"/>
      <c r="M13" s="187"/>
      <c r="N13" s="376"/>
    </row>
    <row r="14" spans="2:14" ht="77.400000000000006" customHeight="1" x14ac:dyDescent="0.35">
      <c r="B14" s="191" t="s">
        <v>55</v>
      </c>
      <c r="C14" s="191" t="s">
        <v>56</v>
      </c>
      <c r="D14" s="184"/>
      <c r="E14" s="184"/>
      <c r="F14" s="185"/>
      <c r="G14" s="185"/>
      <c r="H14" s="338">
        <f>I14+J14</f>
        <v>16990065.850000001</v>
      </c>
      <c r="I14" s="339">
        <f>'[5]1 lentelė'!$T$12</f>
        <v>13126050.800000001</v>
      </c>
      <c r="J14" s="338">
        <f>'[5]1 lentelė'!$S$12</f>
        <v>3864015.05</v>
      </c>
      <c r="K14" s="340">
        <f>L14+M14</f>
        <v>11843493.99</v>
      </c>
      <c r="L14" s="340">
        <v>8973570.4800000004</v>
      </c>
      <c r="M14" s="340">
        <v>2869923.5099999993</v>
      </c>
      <c r="N14" s="374" t="s">
        <v>1508</v>
      </c>
    </row>
    <row r="15" spans="2:14" s="212" customFormat="1" ht="66.650000000000006" customHeight="1" x14ac:dyDescent="0.35">
      <c r="B15" s="10"/>
      <c r="C15" s="194"/>
      <c r="D15" s="26" t="s">
        <v>679</v>
      </c>
      <c r="E15" s="26" t="s">
        <v>680</v>
      </c>
      <c r="F15" s="190">
        <v>758360.91</v>
      </c>
      <c r="G15" s="190">
        <v>299554.45</v>
      </c>
      <c r="H15" s="185"/>
      <c r="I15" s="186"/>
      <c r="J15" s="187"/>
      <c r="K15" s="187"/>
      <c r="L15" s="187"/>
      <c r="M15" s="187"/>
      <c r="N15" s="377"/>
    </row>
    <row r="16" spans="2:14" s="212" customFormat="1" ht="68.400000000000006" customHeight="1" x14ac:dyDescent="0.35">
      <c r="B16" s="10"/>
      <c r="C16" s="194"/>
      <c r="D16" s="26" t="s">
        <v>681</v>
      </c>
      <c r="E16" s="26" t="s">
        <v>682</v>
      </c>
      <c r="F16" s="190">
        <v>1419.65</v>
      </c>
      <c r="G16" s="190">
        <f>'4_priedo_2'!P13+'4_priedo_2'!P19+'4_priedo_2'!K27</f>
        <v>0</v>
      </c>
      <c r="H16" s="185"/>
      <c r="I16" s="186"/>
      <c r="J16" s="187"/>
      <c r="K16" s="187"/>
      <c r="L16" s="187"/>
      <c r="M16" s="187"/>
      <c r="N16" s="377"/>
    </row>
    <row r="17" spans="2:14" ht="95.4" customHeight="1" x14ac:dyDescent="0.35">
      <c r="B17" s="191" t="s">
        <v>132</v>
      </c>
      <c r="C17" s="191" t="s">
        <v>133</v>
      </c>
      <c r="D17" s="184"/>
      <c r="E17" s="184"/>
      <c r="F17" s="185"/>
      <c r="G17" s="185"/>
      <c r="H17" s="338">
        <f>I17+J17</f>
        <v>4344260.0699999994</v>
      </c>
      <c r="I17" s="339">
        <f>'[5]1 lentelė'!$T$32</f>
        <v>3950581.0999999996</v>
      </c>
      <c r="J17" s="338">
        <f>'[5]1 lentelė'!$S$32</f>
        <v>393678.96999999986</v>
      </c>
      <c r="K17" s="340">
        <f>L17+M17</f>
        <v>4193308.85</v>
      </c>
      <c r="L17" s="340">
        <v>3811370.95</v>
      </c>
      <c r="M17" s="340">
        <v>381937.89999999997</v>
      </c>
      <c r="N17" s="372" t="s">
        <v>1509</v>
      </c>
    </row>
    <row r="18" spans="2:14" s="212" customFormat="1" ht="81.650000000000006" customHeight="1" x14ac:dyDescent="0.35">
      <c r="B18" s="10"/>
      <c r="C18" s="194"/>
      <c r="D18" s="26" t="s">
        <v>679</v>
      </c>
      <c r="E18" s="26" t="s">
        <v>685</v>
      </c>
      <c r="F18" s="190">
        <f>'4_priedo_2'!I33+'4_priedo_2'!I34+'4_priedo_2'!I35</f>
        <v>152251.93</v>
      </c>
      <c r="G18" s="190">
        <v>63806.929999999993</v>
      </c>
      <c r="H18" s="185"/>
      <c r="I18" s="186"/>
      <c r="J18" s="187"/>
      <c r="K18" s="187"/>
      <c r="L18" s="187"/>
      <c r="M18" s="187"/>
      <c r="N18" s="377"/>
    </row>
    <row r="19" spans="2:14" s="212" customFormat="1" ht="116.4" customHeight="1" x14ac:dyDescent="0.35">
      <c r="B19" s="10"/>
      <c r="C19" s="194"/>
      <c r="D19" s="26" t="s">
        <v>681</v>
      </c>
      <c r="E19" s="26" t="s">
        <v>694</v>
      </c>
      <c r="F19" s="190">
        <f>'4_priedo_2'!N34</f>
        <v>800</v>
      </c>
      <c r="G19" s="190">
        <f>'4_priedo_2'!P34</f>
        <v>0</v>
      </c>
      <c r="H19" s="185"/>
      <c r="I19" s="186"/>
      <c r="J19" s="187"/>
      <c r="K19" s="187"/>
      <c r="L19" s="187"/>
      <c r="M19" s="187"/>
      <c r="N19" s="377"/>
    </row>
    <row r="20" spans="2:14" ht="191.4" customHeight="1" x14ac:dyDescent="0.35">
      <c r="B20" s="180" t="s">
        <v>154</v>
      </c>
      <c r="C20" s="180" t="s">
        <v>155</v>
      </c>
      <c r="D20" s="184"/>
      <c r="E20" s="184"/>
      <c r="F20" s="185"/>
      <c r="G20" s="185"/>
      <c r="H20" s="185"/>
      <c r="I20" s="186"/>
      <c r="J20" s="187"/>
      <c r="K20" s="187"/>
      <c r="L20" s="187"/>
      <c r="M20" s="187"/>
      <c r="N20" s="376"/>
    </row>
    <row r="21" spans="2:14" ht="112.75" customHeight="1" x14ac:dyDescent="0.35">
      <c r="B21" s="181"/>
      <c r="C21" s="186"/>
      <c r="D21" s="188"/>
      <c r="E21" s="188" t="s">
        <v>1207</v>
      </c>
      <c r="F21" s="189">
        <v>101</v>
      </c>
      <c r="G21" s="190" t="s">
        <v>1050</v>
      </c>
      <c r="H21" s="185"/>
      <c r="I21" s="186"/>
      <c r="J21" s="187"/>
      <c r="K21" s="187"/>
      <c r="L21" s="187"/>
      <c r="M21" s="187"/>
      <c r="N21" s="376"/>
    </row>
    <row r="22" spans="2:14" ht="103.75" customHeight="1" x14ac:dyDescent="0.35">
      <c r="B22" s="29" t="s">
        <v>156</v>
      </c>
      <c r="C22" s="29" t="s">
        <v>157</v>
      </c>
      <c r="D22" s="184"/>
      <c r="E22" s="184"/>
      <c r="F22" s="185"/>
      <c r="G22" s="185"/>
      <c r="H22" s="192">
        <f>I22+J22</f>
        <v>895999.62</v>
      </c>
      <c r="I22" s="346">
        <f>'[5]1 lentelė'!$T$37</f>
        <v>851199.64</v>
      </c>
      <c r="J22" s="192">
        <f>'[5]1 lentelė'!$S$37</f>
        <v>44799.979999999938</v>
      </c>
      <c r="K22" s="192">
        <f>L22+M22</f>
        <v>895999.61999999976</v>
      </c>
      <c r="L22" s="190">
        <v>851199.63999999978</v>
      </c>
      <c r="M22" s="192">
        <v>44799.98</v>
      </c>
      <c r="N22" s="378"/>
    </row>
    <row r="23" spans="2:14" ht="108.65" customHeight="1" x14ac:dyDescent="0.35">
      <c r="B23" s="10"/>
      <c r="C23" s="194"/>
      <c r="D23" s="26" t="s">
        <v>696</v>
      </c>
      <c r="E23" s="26" t="s">
        <v>697</v>
      </c>
      <c r="F23" s="26">
        <f>'4_priedo_2'!I38</f>
        <v>43328.23</v>
      </c>
      <c r="G23" s="26">
        <f>'4_priedo_2'!K38</f>
        <v>43328.23</v>
      </c>
      <c r="H23" s="185"/>
      <c r="I23" s="195"/>
      <c r="J23" s="187"/>
      <c r="K23" s="187"/>
      <c r="L23" s="187"/>
      <c r="M23" s="187"/>
      <c r="N23" s="48"/>
    </row>
    <row r="24" spans="2:14" ht="79.75" customHeight="1" x14ac:dyDescent="0.35">
      <c r="B24" s="10"/>
      <c r="C24" s="194"/>
      <c r="D24" s="26" t="s">
        <v>698</v>
      </c>
      <c r="E24" s="26" t="s">
        <v>699</v>
      </c>
      <c r="F24" s="26">
        <f>'4_priedo_2'!N38</f>
        <v>84.82</v>
      </c>
      <c r="G24" s="26">
        <f>'4_priedo_2'!P38</f>
        <v>84.82</v>
      </c>
      <c r="H24" s="185"/>
      <c r="I24" s="195"/>
      <c r="J24" s="187"/>
      <c r="K24" s="187"/>
      <c r="L24" s="187"/>
      <c r="M24" s="187"/>
      <c r="N24" s="48"/>
    </row>
    <row r="25" spans="2:14" ht="84" customHeight="1" x14ac:dyDescent="0.35">
      <c r="B25" s="10"/>
      <c r="C25" s="194"/>
      <c r="D25" s="196"/>
      <c r="E25" s="196"/>
      <c r="F25" s="192"/>
      <c r="G25" s="192"/>
      <c r="H25" s="185"/>
      <c r="I25" s="186"/>
      <c r="J25" s="187"/>
      <c r="K25" s="187"/>
      <c r="L25" s="187"/>
      <c r="M25" s="187"/>
      <c r="N25" s="85"/>
    </row>
    <row r="26" spans="2:14" ht="224.4" customHeight="1" x14ac:dyDescent="0.35">
      <c r="B26" s="180" t="s">
        <v>164</v>
      </c>
      <c r="C26" s="180" t="s">
        <v>165</v>
      </c>
      <c r="D26" s="184"/>
      <c r="E26" s="184"/>
      <c r="F26" s="185"/>
      <c r="G26" s="185"/>
      <c r="H26" s="185"/>
      <c r="I26" s="186"/>
      <c r="J26" s="187"/>
      <c r="K26" s="187"/>
      <c r="L26" s="187"/>
      <c r="M26" s="187"/>
      <c r="N26" s="376"/>
    </row>
    <row r="27" spans="2:14" ht="97.5" customHeight="1" x14ac:dyDescent="0.35">
      <c r="B27" s="181"/>
      <c r="C27" s="186"/>
      <c r="D27" s="188"/>
      <c r="E27" s="188" t="s">
        <v>1207</v>
      </c>
      <c r="F27" s="189">
        <v>103</v>
      </c>
      <c r="G27" s="190" t="s">
        <v>1050</v>
      </c>
      <c r="H27" s="185"/>
      <c r="I27" s="186"/>
      <c r="J27" s="187"/>
      <c r="K27" s="187"/>
      <c r="L27" s="187"/>
      <c r="M27" s="187"/>
      <c r="N27" s="376"/>
    </row>
    <row r="28" spans="2:14" ht="114.65" customHeight="1" x14ac:dyDescent="0.35">
      <c r="B28" s="26" t="s">
        <v>166</v>
      </c>
      <c r="C28" s="26" t="s">
        <v>167</v>
      </c>
      <c r="D28" s="184"/>
      <c r="E28" s="184"/>
      <c r="F28" s="185"/>
      <c r="G28" s="185"/>
      <c r="H28" s="192">
        <f>I28+J28</f>
        <v>5960018.4100000001</v>
      </c>
      <c r="I28" s="192">
        <v>4378581.37</v>
      </c>
      <c r="J28" s="192">
        <v>1581437.04</v>
      </c>
      <c r="K28" s="192">
        <v>4608359.3600000003</v>
      </c>
      <c r="L28" s="192">
        <v>3605480.1100000008</v>
      </c>
      <c r="M28" s="192">
        <v>1002879.2499999995</v>
      </c>
      <c r="N28" s="379" t="s">
        <v>1510</v>
      </c>
    </row>
    <row r="29" spans="2:14" ht="27" customHeight="1" x14ac:dyDescent="0.35">
      <c r="B29" s="181"/>
      <c r="C29" s="186"/>
      <c r="D29" s="184"/>
      <c r="E29" s="184"/>
      <c r="F29" s="185"/>
      <c r="G29" s="185"/>
      <c r="H29" s="185"/>
      <c r="I29" s="186"/>
      <c r="J29" s="187"/>
      <c r="K29" s="187"/>
      <c r="L29" s="187"/>
      <c r="M29" s="187"/>
      <c r="N29" s="377"/>
    </row>
    <row r="30" spans="2:14" ht="118.25" customHeight="1" x14ac:dyDescent="0.35">
      <c r="B30" s="26" t="s">
        <v>168</v>
      </c>
      <c r="C30" s="26" t="s">
        <v>169</v>
      </c>
      <c r="D30" s="184"/>
      <c r="E30" s="184"/>
      <c r="F30" s="185"/>
      <c r="G30" s="185"/>
      <c r="H30" s="345"/>
      <c r="I30" s="353"/>
      <c r="J30" s="354"/>
      <c r="K30" s="354"/>
      <c r="L30" s="354"/>
      <c r="M30" s="354"/>
      <c r="N30" s="380"/>
    </row>
    <row r="31" spans="2:14" ht="27" customHeight="1" x14ac:dyDescent="0.35">
      <c r="B31" s="181"/>
      <c r="C31" s="186"/>
      <c r="D31" s="184"/>
      <c r="E31" s="184"/>
      <c r="F31" s="185"/>
      <c r="G31" s="185"/>
      <c r="H31" s="185"/>
      <c r="I31" s="186"/>
      <c r="J31" s="187"/>
      <c r="K31" s="187"/>
      <c r="L31" s="187"/>
      <c r="M31" s="187"/>
      <c r="N31" s="377"/>
    </row>
    <row r="32" spans="2:14" ht="105.75" customHeight="1" x14ac:dyDescent="0.35">
      <c r="B32" s="182" t="s">
        <v>170</v>
      </c>
      <c r="C32" s="182" t="s">
        <v>171</v>
      </c>
      <c r="D32" s="181"/>
      <c r="E32" s="181"/>
      <c r="F32" s="181"/>
      <c r="G32" s="181"/>
      <c r="H32" s="181"/>
      <c r="I32" s="181"/>
      <c r="J32" s="181"/>
      <c r="K32" s="181"/>
      <c r="L32" s="181"/>
      <c r="M32" s="181"/>
      <c r="N32" s="376"/>
    </row>
    <row r="33" spans="2:14" ht="163.25" customHeight="1" x14ac:dyDescent="0.35">
      <c r="B33" s="181"/>
      <c r="C33" s="181"/>
      <c r="D33" s="181"/>
      <c r="E33" s="347" t="s">
        <v>1208</v>
      </c>
      <c r="F33" s="33" t="s">
        <v>1454</v>
      </c>
      <c r="G33" s="33" t="s">
        <v>1460</v>
      </c>
      <c r="H33" s="181"/>
      <c r="I33" s="181"/>
      <c r="J33" s="181"/>
      <c r="K33" s="181"/>
      <c r="L33" s="181"/>
      <c r="M33" s="181"/>
      <c r="N33" s="376"/>
    </row>
    <row r="34" spans="2:14" ht="90" customHeight="1" x14ac:dyDescent="0.35">
      <c r="B34" s="180" t="s">
        <v>1035</v>
      </c>
      <c r="C34" s="180" t="s">
        <v>1036</v>
      </c>
      <c r="D34" s="184"/>
      <c r="E34" s="184"/>
      <c r="F34" s="185"/>
      <c r="G34" s="185"/>
      <c r="H34" s="185"/>
      <c r="I34" s="195"/>
      <c r="J34" s="187"/>
      <c r="K34" s="187"/>
      <c r="L34" s="187"/>
      <c r="M34" s="187"/>
      <c r="N34" s="378"/>
    </row>
    <row r="35" spans="2:14" ht="119.25" customHeight="1" x14ac:dyDescent="0.35">
      <c r="B35" s="10"/>
      <c r="C35" s="194"/>
      <c r="D35" s="184"/>
      <c r="E35" s="197" t="s">
        <v>1037</v>
      </c>
      <c r="F35" s="190" t="s">
        <v>1455</v>
      </c>
      <c r="G35" s="346" t="s">
        <v>1461</v>
      </c>
      <c r="H35" s="185"/>
      <c r="I35" s="195"/>
      <c r="J35" s="187"/>
      <c r="K35" s="187"/>
      <c r="L35" s="187"/>
      <c r="M35" s="187"/>
      <c r="N35" s="378"/>
    </row>
    <row r="36" spans="2:14" ht="44.25" customHeight="1" x14ac:dyDescent="0.35">
      <c r="B36" s="198" t="s">
        <v>174</v>
      </c>
      <c r="C36" s="198" t="s">
        <v>175</v>
      </c>
      <c r="D36" s="184"/>
      <c r="E36" s="184"/>
      <c r="F36" s="185"/>
      <c r="G36" s="185"/>
      <c r="H36" s="192">
        <f>I36+J36</f>
        <v>5091622.3899999997</v>
      </c>
      <c r="I36" s="346">
        <f>'[5]1 lentelė'!$T$45</f>
        <v>4028021.5599999996</v>
      </c>
      <c r="J36" s="192">
        <f>'[5]1 lentelė'!$S$45</f>
        <v>1063600.8299999998</v>
      </c>
      <c r="K36" s="190">
        <f>L36+M36</f>
        <v>4752679.8899999987</v>
      </c>
      <c r="L36" s="190">
        <v>3590467.0899999989</v>
      </c>
      <c r="M36" s="190">
        <v>1162212.8</v>
      </c>
      <c r="N36" s="378"/>
    </row>
    <row r="37" spans="2:14" ht="57.75" customHeight="1" x14ac:dyDescent="0.35">
      <c r="B37" s="181"/>
      <c r="C37" s="186"/>
      <c r="D37" s="26" t="s">
        <v>695</v>
      </c>
      <c r="E37" s="26" t="s">
        <v>704</v>
      </c>
      <c r="F37" s="192">
        <v>0.59</v>
      </c>
      <c r="G37" s="192">
        <f>'4_priedo_2'!K46+'4_priedo_2'!U48</f>
        <v>0.58599999999999997</v>
      </c>
      <c r="H37" s="185"/>
      <c r="I37" s="186"/>
      <c r="J37" s="187"/>
      <c r="K37" s="187"/>
      <c r="L37" s="187"/>
      <c r="M37" s="187"/>
      <c r="N37" s="376"/>
    </row>
    <row r="38" spans="2:14" ht="69.75" customHeight="1" x14ac:dyDescent="0.35">
      <c r="B38" s="181"/>
      <c r="C38" s="186"/>
      <c r="D38" s="26" t="s">
        <v>684</v>
      </c>
      <c r="E38" s="26" t="s">
        <v>706</v>
      </c>
      <c r="F38" s="192">
        <f>SUMIF('4_priedo_2'!G47:G53,"P.B.214",'4_priedo_2'!I47:I53)</f>
        <v>5.3389999999999995</v>
      </c>
      <c r="G38" s="192">
        <f>SUMIF('4_priedo_2'!G47:G53,"P.B.214",'4_priedo_2'!K47:K53)</f>
        <v>4.3090000000000002</v>
      </c>
      <c r="H38" s="185"/>
      <c r="I38" s="186"/>
      <c r="J38" s="187"/>
      <c r="K38" s="187"/>
      <c r="L38" s="187"/>
      <c r="M38" s="187"/>
      <c r="N38" s="376"/>
    </row>
    <row r="39" spans="2:14" ht="77.25" customHeight="1" x14ac:dyDescent="0.35">
      <c r="B39" s="181"/>
      <c r="C39" s="186"/>
      <c r="D39" s="26" t="s">
        <v>707</v>
      </c>
      <c r="E39" s="26" t="s">
        <v>708</v>
      </c>
      <c r="F39" s="192">
        <f>SUMIF('4_priedo_2'!L48:L54,"P.S.342",'4_priedo_2'!N48:N54)+'4_priedo_2'!I55+'4_priedo_2'!I56</f>
        <v>13</v>
      </c>
      <c r="G39" s="192">
        <f>SUMIF('4_priedo_2'!L48:L54,"P.S.342",'4_priedo_2'!P48:P54)+'4_priedo_2'!K55+'4_priedo_2'!K56</f>
        <v>7</v>
      </c>
      <c r="H39" s="185"/>
      <c r="I39" s="186"/>
      <c r="J39" s="187"/>
      <c r="K39" s="187"/>
      <c r="L39" s="187"/>
      <c r="M39" s="187"/>
      <c r="N39" s="376"/>
    </row>
    <row r="40" spans="2:14" ht="120" customHeight="1" x14ac:dyDescent="0.35">
      <c r="B40" s="26" t="s">
        <v>220</v>
      </c>
      <c r="C40" s="26" t="s">
        <v>221</v>
      </c>
      <c r="D40" s="184"/>
      <c r="E40" s="184"/>
      <c r="F40" s="185"/>
      <c r="G40" s="185"/>
      <c r="H40" s="185"/>
      <c r="I40" s="195"/>
      <c r="J40" s="187"/>
      <c r="K40" s="187"/>
      <c r="L40" s="187"/>
      <c r="M40" s="187"/>
      <c r="N40" s="378"/>
    </row>
    <row r="41" spans="2:14" ht="93.65" customHeight="1" x14ac:dyDescent="0.35">
      <c r="B41" s="181"/>
      <c r="C41" s="186"/>
      <c r="D41" s="184"/>
      <c r="E41" s="197" t="s">
        <v>1038</v>
      </c>
      <c r="F41" s="190">
        <v>9</v>
      </c>
      <c r="G41" s="190">
        <v>9</v>
      </c>
      <c r="H41" s="185"/>
      <c r="I41" s="186"/>
      <c r="J41" s="187"/>
      <c r="K41" s="187"/>
      <c r="L41" s="187"/>
      <c r="M41" s="187"/>
      <c r="N41" s="372" t="s">
        <v>1482</v>
      </c>
    </row>
    <row r="42" spans="2:14" ht="66.75" customHeight="1" x14ac:dyDescent="0.35">
      <c r="B42" s="191" t="s">
        <v>222</v>
      </c>
      <c r="C42" s="191" t="s">
        <v>223</v>
      </c>
      <c r="D42" s="184"/>
      <c r="E42" s="184"/>
      <c r="F42" s="185"/>
      <c r="G42" s="185"/>
      <c r="H42" s="190">
        <f>I42+J42</f>
        <v>842392.92999999993</v>
      </c>
      <c r="I42" s="190">
        <f>'[5]1 lentelė'!$T$58</f>
        <v>494684.07</v>
      </c>
      <c r="J42" s="190">
        <f>'[5]1 lentelė'!$S$58</f>
        <v>347708.86</v>
      </c>
      <c r="K42" s="190">
        <f>L42+M42</f>
        <v>673213.96</v>
      </c>
      <c r="L42" s="190">
        <v>421606.27</v>
      </c>
      <c r="M42" s="190">
        <v>251607.69</v>
      </c>
      <c r="N42" s="378"/>
    </row>
    <row r="43" spans="2:14" ht="70.5" customHeight="1" x14ac:dyDescent="0.35">
      <c r="B43" s="181"/>
      <c r="C43" s="186"/>
      <c r="D43" s="23" t="s">
        <v>701</v>
      </c>
      <c r="E43" s="23" t="s">
        <v>714</v>
      </c>
      <c r="F43" s="192">
        <v>2.08</v>
      </c>
      <c r="G43" s="192">
        <f>'4_priedo_2'!K60+'4_priedo_2'!K62+'4_priedo_2'!K64+'4_priedo_2'!K65</f>
        <v>0.76</v>
      </c>
      <c r="H43" s="185"/>
      <c r="I43" s="186"/>
      <c r="J43" s="187"/>
      <c r="K43" s="187"/>
      <c r="L43" s="187"/>
      <c r="M43" s="187"/>
      <c r="N43" s="376"/>
    </row>
    <row r="44" spans="2:14" ht="70.5" customHeight="1" x14ac:dyDescent="0.35">
      <c r="B44" s="181"/>
      <c r="C44" s="186"/>
      <c r="D44" s="23" t="s">
        <v>702</v>
      </c>
      <c r="E44" s="23" t="s">
        <v>715</v>
      </c>
      <c r="F44" s="192">
        <v>2.1</v>
      </c>
      <c r="G44" s="192">
        <f>'4_priedo_2'!K61+'4_priedo_2'!K63+'4_priedo_2'!P60</f>
        <v>1.6600000000000001</v>
      </c>
      <c r="H44" s="185"/>
      <c r="I44" s="186"/>
      <c r="J44" s="187"/>
      <c r="K44" s="187"/>
      <c r="L44" s="187"/>
      <c r="M44" s="187"/>
      <c r="N44" s="376"/>
    </row>
    <row r="45" spans="2:14" ht="66.75" customHeight="1" x14ac:dyDescent="0.35">
      <c r="B45" s="191" t="s">
        <v>237</v>
      </c>
      <c r="C45" s="191" t="s">
        <v>238</v>
      </c>
      <c r="D45" s="184"/>
      <c r="E45" s="184"/>
      <c r="F45" s="185"/>
      <c r="G45" s="185"/>
      <c r="H45" s="338">
        <f>I45+J45</f>
        <v>1569555.29</v>
      </c>
      <c r="I45" s="338">
        <f>'[5]1 lentelė'!$T$66</f>
        <v>1047118</v>
      </c>
      <c r="J45" s="338">
        <f>'[5]1 lentelė'!$S$66</f>
        <v>522437.29000000004</v>
      </c>
      <c r="K45" s="341">
        <f>L45+M45</f>
        <v>584814.18000000017</v>
      </c>
      <c r="L45" s="342">
        <v>522200.69000000012</v>
      </c>
      <c r="M45" s="341">
        <v>62613.490000000013</v>
      </c>
      <c r="N45" s="378"/>
    </row>
    <row r="46" spans="2:14" s="212" customFormat="1" ht="57.75" customHeight="1" x14ac:dyDescent="0.35">
      <c r="B46" s="181"/>
      <c r="C46" s="186"/>
      <c r="D46" s="26" t="s">
        <v>693</v>
      </c>
      <c r="E46" s="26" t="s">
        <v>717</v>
      </c>
      <c r="F46" s="190">
        <f>'4_priedo_2'!I68+'4_priedo_2'!I70</f>
        <v>2</v>
      </c>
      <c r="G46" s="190">
        <f>'4_priedo_2'!K68+'4_priedo_2'!K70</f>
        <v>2</v>
      </c>
      <c r="H46" s="185"/>
      <c r="I46" s="186"/>
      <c r="J46" s="187"/>
      <c r="K46" s="187"/>
      <c r="L46" s="187"/>
      <c r="M46" s="187"/>
      <c r="N46" s="377"/>
    </row>
    <row r="47" spans="2:14" s="212" customFormat="1" ht="66.75" customHeight="1" x14ac:dyDescent="0.35">
      <c r="B47" s="181"/>
      <c r="C47" s="186"/>
      <c r="D47" s="26" t="s">
        <v>703</v>
      </c>
      <c r="E47" s="26" t="s">
        <v>718</v>
      </c>
      <c r="F47" s="190">
        <f>'4_priedo_2'!I69+'4_priedo_2'!I71</f>
        <v>10</v>
      </c>
      <c r="G47" s="190">
        <v>2</v>
      </c>
      <c r="H47" s="185"/>
      <c r="I47" s="186"/>
      <c r="J47" s="187"/>
      <c r="K47" s="187"/>
      <c r="L47" s="187"/>
      <c r="M47" s="187"/>
      <c r="N47" s="377"/>
    </row>
    <row r="48" spans="2:14" ht="108.75" customHeight="1" x14ac:dyDescent="0.35">
      <c r="B48" s="199" t="s">
        <v>252</v>
      </c>
      <c r="C48" s="199" t="s">
        <v>253</v>
      </c>
      <c r="D48" s="184"/>
      <c r="E48" s="184"/>
      <c r="F48" s="185"/>
      <c r="G48" s="185"/>
      <c r="H48" s="192">
        <f>I48+J48</f>
        <v>1426941.17</v>
      </c>
      <c r="I48" s="192">
        <f>'[5]1 lentelė'!$T$72</f>
        <v>1212899.99</v>
      </c>
      <c r="J48" s="192">
        <f>'[5]1 lentelė'!$S$72</f>
        <v>214041.18</v>
      </c>
      <c r="K48" s="192">
        <f>L48+M48</f>
        <v>1210</v>
      </c>
      <c r="L48" s="192">
        <v>1028.5</v>
      </c>
      <c r="M48" s="192">
        <v>181.5</v>
      </c>
      <c r="N48" s="378"/>
    </row>
    <row r="49" spans="2:14" ht="87.65" customHeight="1" x14ac:dyDescent="0.35">
      <c r="B49" s="181"/>
      <c r="C49" s="186"/>
      <c r="D49" s="26" t="s">
        <v>705</v>
      </c>
      <c r="E49" s="26" t="s">
        <v>721</v>
      </c>
      <c r="F49" s="192">
        <f>'4_priedo_2'!I74</f>
        <v>4</v>
      </c>
      <c r="G49" s="192">
        <f>'4_priedo_2'!K74</f>
        <v>0</v>
      </c>
      <c r="H49" s="185"/>
      <c r="I49" s="186"/>
      <c r="J49" s="187"/>
      <c r="K49" s="187"/>
      <c r="L49" s="187"/>
      <c r="M49" s="187"/>
      <c r="N49" s="376"/>
    </row>
    <row r="50" spans="2:14" ht="47.25" customHeight="1" x14ac:dyDescent="0.35">
      <c r="B50" s="199" t="s">
        <v>258</v>
      </c>
      <c r="C50" s="199" t="s">
        <v>259</v>
      </c>
      <c r="D50" s="184"/>
      <c r="E50" s="184"/>
      <c r="F50" s="185"/>
      <c r="G50" s="185"/>
      <c r="H50" s="185"/>
      <c r="I50" s="185"/>
      <c r="J50" s="185"/>
      <c r="K50" s="185"/>
      <c r="L50" s="185"/>
      <c r="M50" s="185"/>
      <c r="N50" s="378"/>
    </row>
    <row r="51" spans="2:14" ht="90.75" customHeight="1" x14ac:dyDescent="0.35">
      <c r="B51" s="199" t="s">
        <v>260</v>
      </c>
      <c r="C51" s="199" t="s">
        <v>261</v>
      </c>
      <c r="D51" s="185"/>
      <c r="E51" s="185"/>
      <c r="F51" s="185"/>
      <c r="G51" s="185"/>
      <c r="H51" s="185"/>
      <c r="I51" s="186"/>
      <c r="J51" s="187"/>
      <c r="K51" s="187"/>
      <c r="L51" s="187"/>
      <c r="M51" s="187"/>
      <c r="N51" s="376"/>
    </row>
    <row r="52" spans="2:14" ht="171" customHeight="1" x14ac:dyDescent="0.35">
      <c r="B52" s="10"/>
      <c r="C52" s="194"/>
      <c r="D52" s="184"/>
      <c r="E52" s="196" t="s">
        <v>1209</v>
      </c>
      <c r="F52" s="192">
        <v>105</v>
      </c>
      <c r="G52" s="192">
        <f>139/114*100</f>
        <v>121.92982456140351</v>
      </c>
      <c r="H52" s="185"/>
      <c r="I52" s="195"/>
      <c r="J52" s="187"/>
      <c r="K52" s="187"/>
      <c r="L52" s="187"/>
      <c r="M52" s="187"/>
      <c r="N52" s="373" t="s">
        <v>1483</v>
      </c>
    </row>
    <row r="53" spans="2:14" ht="72" customHeight="1" x14ac:dyDescent="0.35">
      <c r="B53" s="193" t="s">
        <v>262</v>
      </c>
      <c r="C53" s="196" t="s">
        <v>263</v>
      </c>
      <c r="D53" s="184"/>
      <c r="E53" s="184"/>
      <c r="F53" s="185"/>
      <c r="G53" s="185"/>
      <c r="H53" s="185"/>
      <c r="I53" s="186"/>
      <c r="J53" s="187"/>
      <c r="K53" s="187"/>
      <c r="L53" s="187"/>
      <c r="M53" s="187"/>
      <c r="N53" s="376"/>
    </row>
    <row r="54" spans="2:14" ht="142.25" customHeight="1" x14ac:dyDescent="0.35">
      <c r="B54" s="181"/>
      <c r="C54" s="186"/>
      <c r="D54" s="184"/>
      <c r="E54" s="33" t="s">
        <v>1039</v>
      </c>
      <c r="F54" s="190">
        <v>4</v>
      </c>
      <c r="G54" s="192">
        <v>2</v>
      </c>
      <c r="H54" s="185"/>
      <c r="I54" s="186"/>
      <c r="J54" s="187"/>
      <c r="K54" s="187"/>
      <c r="L54" s="187"/>
      <c r="M54" s="187"/>
      <c r="N54" s="372" t="s">
        <v>1484</v>
      </c>
    </row>
    <row r="55" spans="2:14" ht="85.5" customHeight="1" x14ac:dyDescent="0.35">
      <c r="B55" s="199" t="s">
        <v>264</v>
      </c>
      <c r="C55" s="199" t="s">
        <v>265</v>
      </c>
      <c r="D55" s="184"/>
      <c r="E55" s="184"/>
      <c r="F55" s="185"/>
      <c r="G55" s="185"/>
      <c r="H55" s="192">
        <f>I55+J55</f>
        <v>1445158.83</v>
      </c>
      <c r="I55" s="192">
        <f>'[5]1 lentelė'!$T$77</f>
        <v>1140150.04</v>
      </c>
      <c r="J55" s="192">
        <f>'[5]1 lentelė'!$S$77</f>
        <v>305008.79000000004</v>
      </c>
      <c r="K55" s="192">
        <f>L55+M55</f>
        <v>1326287.27</v>
      </c>
      <c r="L55" s="192">
        <v>1070324.9000000001</v>
      </c>
      <c r="M55" s="192">
        <v>255962.37</v>
      </c>
      <c r="N55" s="378"/>
    </row>
    <row r="56" spans="2:14" ht="139.75" customHeight="1" x14ac:dyDescent="0.35">
      <c r="B56" s="10"/>
      <c r="C56" s="194"/>
      <c r="D56" s="52" t="s">
        <v>712</v>
      </c>
      <c r="E56" s="52" t="s">
        <v>722</v>
      </c>
      <c r="F56" s="192">
        <f>SUM('4_priedo_2'!I79:'4_priedo_2'!I82)</f>
        <v>4</v>
      </c>
      <c r="G56" s="192">
        <f>SUM('4_priedo_2'!K79:'4_priedo_2'!K82)</f>
        <v>2</v>
      </c>
      <c r="H56" s="185"/>
      <c r="I56" s="195"/>
      <c r="J56" s="187"/>
      <c r="K56" s="187"/>
      <c r="L56" s="187"/>
      <c r="M56" s="187"/>
      <c r="N56" s="378"/>
    </row>
    <row r="57" spans="2:14" ht="158.25" customHeight="1" x14ac:dyDescent="0.35">
      <c r="B57" s="10"/>
      <c r="C57" s="194"/>
      <c r="D57" s="52" t="s">
        <v>683</v>
      </c>
      <c r="E57" s="52" t="s">
        <v>723</v>
      </c>
      <c r="F57" s="192">
        <f>SUM('4_priedo_2'!N79:'4_priedo_2'!N82)</f>
        <v>8300</v>
      </c>
      <c r="G57" s="192">
        <f>SUM('4_priedo_2'!P79:'4_priedo_2'!P82)</f>
        <v>4200</v>
      </c>
      <c r="H57" s="185"/>
      <c r="I57" s="195"/>
      <c r="J57" s="187"/>
      <c r="K57" s="187"/>
      <c r="L57" s="187"/>
      <c r="M57" s="187"/>
      <c r="N57" s="378"/>
    </row>
    <row r="58" spans="2:14" ht="91.25" customHeight="1" x14ac:dyDescent="0.35">
      <c r="B58" s="52" t="s">
        <v>286</v>
      </c>
      <c r="C58" s="52" t="s">
        <v>287</v>
      </c>
      <c r="D58" s="184"/>
      <c r="E58" s="184"/>
      <c r="F58" s="185"/>
      <c r="G58" s="185"/>
      <c r="H58" s="185"/>
      <c r="I58" s="186"/>
      <c r="J58" s="187"/>
      <c r="K58" s="187"/>
      <c r="L58" s="187"/>
      <c r="M58" s="187"/>
      <c r="N58" s="376"/>
    </row>
    <row r="59" spans="2:14" ht="140.4" customHeight="1" x14ac:dyDescent="0.35">
      <c r="B59" s="181"/>
      <c r="C59" s="186"/>
      <c r="D59" s="184"/>
      <c r="E59" s="197" t="s">
        <v>1040</v>
      </c>
      <c r="F59" s="190">
        <v>6</v>
      </c>
      <c r="G59" s="192">
        <v>5</v>
      </c>
      <c r="H59" s="185"/>
      <c r="I59" s="186"/>
      <c r="J59" s="187"/>
      <c r="K59" s="187"/>
      <c r="L59" s="187"/>
      <c r="M59" s="187"/>
      <c r="N59" s="372" t="s">
        <v>1511</v>
      </c>
    </row>
    <row r="60" spans="2:14" ht="122.25" customHeight="1" x14ac:dyDescent="0.35">
      <c r="B60" s="199" t="s">
        <v>288</v>
      </c>
      <c r="C60" s="199" t="s">
        <v>289</v>
      </c>
      <c r="D60" s="181"/>
      <c r="E60" s="181"/>
      <c r="F60" s="181"/>
      <c r="G60" s="181"/>
      <c r="H60" s="192">
        <f>I60+J60</f>
        <v>970234.18</v>
      </c>
      <c r="I60" s="192">
        <f>'[5]1 lentelė'!$T$83</f>
        <v>824699.02</v>
      </c>
      <c r="J60" s="192">
        <f>'[5]1 lentelė'!$S$83</f>
        <v>145535.16000000003</v>
      </c>
      <c r="K60" s="192">
        <f>L60+M60</f>
        <v>108731.26</v>
      </c>
      <c r="L60" s="192">
        <v>92421.569999999992</v>
      </c>
      <c r="M60" s="192">
        <v>16309.69</v>
      </c>
      <c r="N60" s="376"/>
    </row>
    <row r="61" spans="2:14" ht="56.25" customHeight="1" x14ac:dyDescent="0.35">
      <c r="B61" s="181"/>
      <c r="C61" s="181"/>
      <c r="D61" s="26" t="s">
        <v>700</v>
      </c>
      <c r="E61" s="26" t="s">
        <v>724</v>
      </c>
      <c r="F61" s="349">
        <f>'4_priedo_2'!I85+'4_priedo_2'!I86+'4_priedo_2'!I87</f>
        <v>184</v>
      </c>
      <c r="G61" s="349">
        <v>127</v>
      </c>
      <c r="H61" s="181"/>
      <c r="I61" s="181"/>
      <c r="J61" s="181"/>
      <c r="K61" s="181"/>
      <c r="L61" s="181"/>
      <c r="M61" s="181"/>
      <c r="N61" s="376"/>
    </row>
    <row r="62" spans="2:14" ht="64.5" customHeight="1" x14ac:dyDescent="0.35">
      <c r="B62" s="52" t="s">
        <v>296</v>
      </c>
      <c r="C62" s="52" t="s">
        <v>1041</v>
      </c>
      <c r="D62" s="184"/>
      <c r="E62" s="184"/>
      <c r="F62" s="185"/>
      <c r="G62" s="185"/>
      <c r="H62" s="185"/>
      <c r="I62" s="195"/>
      <c r="J62" s="187"/>
      <c r="K62" s="187"/>
      <c r="L62" s="187"/>
      <c r="M62" s="187"/>
      <c r="N62" s="378"/>
    </row>
    <row r="63" spans="2:14" ht="91.25" customHeight="1" x14ac:dyDescent="0.35">
      <c r="B63" s="200"/>
      <c r="C63" s="200"/>
      <c r="D63" s="184"/>
      <c r="E63" s="197" t="s">
        <v>1453</v>
      </c>
      <c r="F63" s="190">
        <v>1500</v>
      </c>
      <c r="G63" s="190" t="s">
        <v>1462</v>
      </c>
      <c r="H63" s="185"/>
      <c r="I63" s="195"/>
      <c r="J63" s="187"/>
      <c r="K63" s="187"/>
      <c r="L63" s="187"/>
      <c r="M63" s="187"/>
      <c r="N63" s="374" t="s">
        <v>1463</v>
      </c>
    </row>
    <row r="64" spans="2:14" ht="141" customHeight="1" x14ac:dyDescent="0.35">
      <c r="B64" s="52" t="s">
        <v>297</v>
      </c>
      <c r="C64" s="52" t="s">
        <v>298</v>
      </c>
      <c r="D64" s="184"/>
      <c r="E64" s="184"/>
      <c r="F64" s="185"/>
      <c r="G64" s="185"/>
      <c r="H64" s="201"/>
      <c r="I64" s="348"/>
      <c r="J64" s="202"/>
      <c r="K64" s="202"/>
      <c r="L64" s="202"/>
      <c r="M64" s="202"/>
      <c r="N64" s="378"/>
    </row>
    <row r="65" spans="2:14" ht="94.5" customHeight="1" x14ac:dyDescent="0.35">
      <c r="B65" s="10"/>
      <c r="C65" s="194"/>
      <c r="D65" s="184"/>
      <c r="E65" s="33" t="s">
        <v>1042</v>
      </c>
      <c r="F65" s="190">
        <v>2000</v>
      </c>
      <c r="G65" s="190" t="s">
        <v>1050</v>
      </c>
      <c r="H65" s="185"/>
      <c r="I65" s="195"/>
      <c r="J65" s="187"/>
      <c r="K65" s="187"/>
      <c r="L65" s="187"/>
      <c r="M65" s="187"/>
      <c r="N65" s="378"/>
    </row>
    <row r="66" spans="2:14" ht="145.25" customHeight="1" x14ac:dyDescent="0.35">
      <c r="B66" s="10"/>
      <c r="C66" s="194"/>
      <c r="D66" s="184"/>
      <c r="E66" s="197" t="s">
        <v>1043</v>
      </c>
      <c r="F66" s="190">
        <v>90</v>
      </c>
      <c r="G66" s="190">
        <f>(65.4+65.7+68.9+84.7+98.4+53.7)/6</f>
        <v>72.8</v>
      </c>
      <c r="H66" s="185"/>
      <c r="I66" s="195"/>
      <c r="J66" s="187"/>
      <c r="K66" s="187"/>
      <c r="L66" s="187"/>
      <c r="M66" s="187"/>
      <c r="N66" s="373" t="s">
        <v>1464</v>
      </c>
    </row>
    <row r="67" spans="2:14" ht="124.75" customHeight="1" x14ac:dyDescent="0.35">
      <c r="B67" s="10"/>
      <c r="C67" s="194"/>
      <c r="D67" s="184"/>
      <c r="E67" s="197" t="s">
        <v>1044</v>
      </c>
      <c r="F67" s="190">
        <v>90</v>
      </c>
      <c r="G67" s="190">
        <f>(50.6+50+42.5+76.3+98.4+38.3)/6</f>
        <v>59.349999999999994</v>
      </c>
      <c r="H67" s="185"/>
      <c r="I67" s="195"/>
      <c r="J67" s="187"/>
      <c r="K67" s="187"/>
      <c r="L67" s="187"/>
      <c r="M67" s="187"/>
      <c r="N67" s="373" t="s">
        <v>1465</v>
      </c>
    </row>
    <row r="68" spans="2:14" ht="70.5" customHeight="1" x14ac:dyDescent="0.35">
      <c r="B68" s="10"/>
      <c r="C68" s="194"/>
      <c r="D68" s="184"/>
      <c r="E68" s="197" t="s">
        <v>1045</v>
      </c>
      <c r="F68" s="190">
        <v>35</v>
      </c>
      <c r="G68" s="190">
        <v>24</v>
      </c>
      <c r="H68" s="185"/>
      <c r="I68" s="195"/>
      <c r="J68" s="187"/>
      <c r="K68" s="187"/>
      <c r="L68" s="187"/>
      <c r="M68" s="187"/>
      <c r="N68" s="373"/>
    </row>
    <row r="69" spans="2:14" ht="144" customHeight="1" x14ac:dyDescent="0.35">
      <c r="B69" s="52" t="s">
        <v>299</v>
      </c>
      <c r="C69" s="52" t="s">
        <v>300</v>
      </c>
      <c r="D69" s="184"/>
      <c r="E69" s="184"/>
      <c r="F69" s="185"/>
      <c r="G69" s="185"/>
      <c r="H69" s="190">
        <f>I69+J69</f>
        <v>14556166.090000002</v>
      </c>
      <c r="I69" s="190">
        <f>'[5]1 lentelė'!$T$89</f>
        <v>8800030.2000000011</v>
      </c>
      <c r="J69" s="190">
        <f>'[5]1 lentelė'!$S$89</f>
        <v>5756135.8900000006</v>
      </c>
      <c r="K69" s="190">
        <f>L69+M69</f>
        <v>13763356.629999999</v>
      </c>
      <c r="L69" s="190">
        <v>8444337.379999999</v>
      </c>
      <c r="M69" s="190">
        <v>5319019.2499999991</v>
      </c>
      <c r="N69" s="378"/>
    </row>
    <row r="70" spans="2:14" ht="103.25" customHeight="1" x14ac:dyDescent="0.35">
      <c r="B70" s="10"/>
      <c r="C70" s="194"/>
      <c r="D70" s="52" t="s">
        <v>711</v>
      </c>
      <c r="E70" s="52" t="s">
        <v>725</v>
      </c>
      <c r="F70" s="190">
        <f>'4_priedo_2'!I91+'4_priedo_2'!I93+'4_priedo_2'!X94+'4_priedo_2'!X95+'4_priedo_2'!I97+'4_priedo_2'!S101</f>
        <v>28.39</v>
      </c>
      <c r="G70" s="190">
        <v>27.69</v>
      </c>
      <c r="H70" s="185"/>
      <c r="I70" s="195"/>
      <c r="J70" s="187"/>
      <c r="K70" s="187"/>
      <c r="L70" s="187"/>
      <c r="M70" s="187"/>
      <c r="N70" s="378"/>
    </row>
    <row r="71" spans="2:14" ht="168" customHeight="1" x14ac:dyDescent="0.35">
      <c r="B71" s="10"/>
      <c r="C71" s="194"/>
      <c r="D71" s="52" t="s">
        <v>687</v>
      </c>
      <c r="E71" s="52" t="s">
        <v>726</v>
      </c>
      <c r="F71" s="190">
        <v>13716</v>
      </c>
      <c r="G71" s="190">
        <v>1158</v>
      </c>
      <c r="H71" s="185"/>
      <c r="I71" s="195"/>
      <c r="J71" s="187"/>
      <c r="K71" s="187"/>
      <c r="L71" s="187"/>
      <c r="M71" s="187"/>
      <c r="N71" s="378"/>
    </row>
    <row r="72" spans="2:14" ht="181.5" customHeight="1" x14ac:dyDescent="0.35">
      <c r="B72" s="10"/>
      <c r="C72" s="194"/>
      <c r="D72" s="52" t="s">
        <v>688</v>
      </c>
      <c r="E72" s="52" t="s">
        <v>727</v>
      </c>
      <c r="F72" s="190">
        <f>'4_priedo_2'!S91</f>
        <v>1298</v>
      </c>
      <c r="G72" s="190">
        <v>1362</v>
      </c>
      <c r="H72" s="185"/>
      <c r="I72" s="195"/>
      <c r="J72" s="187"/>
      <c r="K72" s="187"/>
      <c r="L72" s="187"/>
      <c r="M72" s="187"/>
      <c r="N72" s="378"/>
    </row>
    <row r="73" spans="2:14" ht="123.75" customHeight="1" x14ac:dyDescent="0.35">
      <c r="B73" s="10"/>
      <c r="C73" s="194"/>
      <c r="D73" s="52" t="s">
        <v>689</v>
      </c>
      <c r="E73" s="26" t="s">
        <v>728</v>
      </c>
      <c r="F73" s="190">
        <v>2001</v>
      </c>
      <c r="G73" s="190">
        <v>1624</v>
      </c>
      <c r="H73" s="185"/>
      <c r="I73" s="195"/>
      <c r="J73" s="187"/>
      <c r="K73" s="187"/>
      <c r="L73" s="187"/>
      <c r="M73" s="187"/>
      <c r="N73" s="378"/>
    </row>
    <row r="74" spans="2:14" ht="178.5" customHeight="1" x14ac:dyDescent="0.35">
      <c r="B74" s="10"/>
      <c r="C74" s="194"/>
      <c r="D74" s="26" t="s">
        <v>690</v>
      </c>
      <c r="E74" s="26" t="s">
        <v>729</v>
      </c>
      <c r="F74" s="190">
        <f>'4_priedo_2'!AC91+'4_priedo_2'!S92+'4_priedo_2'!S94+'4_priedo_2'!S95+'4_priedo_2'!S100</f>
        <v>675</v>
      </c>
      <c r="G74" s="190">
        <v>521</v>
      </c>
      <c r="H74" s="185"/>
      <c r="I74" s="195"/>
      <c r="J74" s="187"/>
      <c r="K74" s="187"/>
      <c r="L74" s="187"/>
      <c r="M74" s="187"/>
      <c r="N74" s="378"/>
    </row>
    <row r="75" spans="2:14" ht="104.25" customHeight="1" x14ac:dyDescent="0.35">
      <c r="B75" s="10"/>
      <c r="C75" s="194"/>
      <c r="D75" s="26" t="s">
        <v>730</v>
      </c>
      <c r="E75" s="26" t="s">
        <v>731</v>
      </c>
      <c r="F75" s="190">
        <v>2684</v>
      </c>
      <c r="G75" s="190">
        <v>2519</v>
      </c>
      <c r="H75" s="185"/>
      <c r="I75" s="195"/>
      <c r="J75" s="187"/>
      <c r="K75" s="187"/>
      <c r="L75" s="187"/>
      <c r="M75" s="187"/>
      <c r="N75" s="378"/>
    </row>
    <row r="76" spans="2:14" ht="90.75" customHeight="1" x14ac:dyDescent="0.35">
      <c r="B76" s="10"/>
      <c r="C76" s="194"/>
      <c r="D76" s="26" t="s">
        <v>732</v>
      </c>
      <c r="E76" s="26" t="s">
        <v>733</v>
      </c>
      <c r="F76" s="190">
        <v>2403</v>
      </c>
      <c r="G76" s="190">
        <v>1979</v>
      </c>
      <c r="H76" s="185"/>
      <c r="I76" s="195"/>
      <c r="J76" s="187"/>
      <c r="K76" s="187"/>
      <c r="L76" s="187"/>
      <c r="M76" s="187"/>
      <c r="N76" s="378"/>
    </row>
    <row r="77" spans="2:14" ht="73.75" customHeight="1" x14ac:dyDescent="0.35">
      <c r="B77" s="52" t="s">
        <v>344</v>
      </c>
      <c r="C77" s="52" t="s">
        <v>345</v>
      </c>
      <c r="D77" s="184"/>
      <c r="E77" s="184"/>
      <c r="F77" s="185"/>
      <c r="G77" s="185"/>
      <c r="H77" s="190">
        <f>I77+J77</f>
        <v>1334796.79</v>
      </c>
      <c r="I77" s="190">
        <f>'[5]1 lentelė'!$T$101</f>
        <v>1134577.28</v>
      </c>
      <c r="J77" s="190">
        <f>'[5]1 lentelė'!$S$101</f>
        <v>200219.50999999998</v>
      </c>
      <c r="K77" s="190">
        <f>L77+M77</f>
        <v>1334796.79</v>
      </c>
      <c r="L77" s="190">
        <v>1134577.28</v>
      </c>
      <c r="M77" s="190">
        <v>200219.50999999998</v>
      </c>
      <c r="N77" s="378"/>
    </row>
    <row r="78" spans="2:14" ht="177" customHeight="1" x14ac:dyDescent="0.35">
      <c r="B78" s="10"/>
      <c r="C78" s="194"/>
      <c r="D78" s="26" t="s">
        <v>709</v>
      </c>
      <c r="E78" s="26" t="s">
        <v>734</v>
      </c>
      <c r="F78" s="190">
        <v>132.02000000000001</v>
      </c>
      <c r="G78" s="190">
        <f>'4_priedo_2'!K103+'4_priedo_2'!K104</f>
        <v>132.02000000000001</v>
      </c>
      <c r="H78" s="185"/>
      <c r="I78" s="195"/>
      <c r="J78" s="187"/>
      <c r="K78" s="187"/>
      <c r="L78" s="187"/>
      <c r="M78" s="187"/>
      <c r="N78" s="378"/>
    </row>
    <row r="79" spans="2:14" ht="95.4" customHeight="1" x14ac:dyDescent="0.35">
      <c r="B79" s="10"/>
      <c r="C79" s="194"/>
      <c r="D79" s="26" t="s">
        <v>686</v>
      </c>
      <c r="E79" s="26" t="s">
        <v>735</v>
      </c>
      <c r="F79" s="190">
        <v>20.3</v>
      </c>
      <c r="G79" s="190">
        <f>'4_priedo_2'!P103</f>
        <v>20.3</v>
      </c>
      <c r="H79" s="185"/>
      <c r="I79" s="195"/>
      <c r="J79" s="187"/>
      <c r="K79" s="187"/>
      <c r="L79" s="187"/>
      <c r="M79" s="187"/>
      <c r="N79" s="378"/>
    </row>
    <row r="80" spans="2:14" ht="104.25" customHeight="1" x14ac:dyDescent="0.35">
      <c r="B80" s="55" t="s">
        <v>356</v>
      </c>
      <c r="C80" s="55" t="s">
        <v>357</v>
      </c>
      <c r="D80" s="184"/>
      <c r="E80" s="184"/>
      <c r="F80" s="185"/>
      <c r="G80" s="185"/>
      <c r="H80" s="190">
        <f>I80+J80</f>
        <v>4382254.17</v>
      </c>
      <c r="I80" s="190">
        <f>'[5]1 lentelė'!$T$104</f>
        <v>3703055.09</v>
      </c>
      <c r="J80" s="190">
        <f>'[5]1 lentelė'!$S$104</f>
        <v>679199.08</v>
      </c>
      <c r="K80" s="190">
        <f>L80+M80</f>
        <v>3199894.86</v>
      </c>
      <c r="L80" s="190">
        <v>2699549.67</v>
      </c>
      <c r="M80" s="190">
        <v>500345.19</v>
      </c>
      <c r="N80" s="380"/>
    </row>
    <row r="81" spans="2:14" ht="102" customHeight="1" x14ac:dyDescent="0.35">
      <c r="B81" s="10"/>
      <c r="C81" s="194"/>
      <c r="D81" s="52" t="s">
        <v>710</v>
      </c>
      <c r="E81" s="52" t="s">
        <v>736</v>
      </c>
      <c r="F81" s="190">
        <v>11287.9</v>
      </c>
      <c r="G81" s="190">
        <v>8884.4699999999993</v>
      </c>
      <c r="H81" s="185"/>
      <c r="I81" s="195"/>
      <c r="J81" s="187"/>
      <c r="K81" s="187"/>
      <c r="L81" s="187"/>
      <c r="M81" s="187"/>
      <c r="N81" s="378"/>
    </row>
    <row r="82" spans="2:14" ht="105.65" customHeight="1" x14ac:dyDescent="0.35">
      <c r="B82" s="10"/>
      <c r="C82" s="194"/>
      <c r="D82" s="52" t="s">
        <v>1420</v>
      </c>
      <c r="E82" s="52" t="s">
        <v>1421</v>
      </c>
      <c r="F82" s="190">
        <f>'4_priedo_2'!I112</f>
        <v>2114</v>
      </c>
      <c r="G82" s="190">
        <f>'4_priedo_2'!K112</f>
        <v>0</v>
      </c>
      <c r="H82" s="185"/>
      <c r="I82" s="195"/>
      <c r="J82" s="187"/>
      <c r="K82" s="187"/>
      <c r="L82" s="187"/>
      <c r="M82" s="187"/>
      <c r="N82" s="378"/>
    </row>
    <row r="83" spans="2:14" ht="47.25" customHeight="1" x14ac:dyDescent="0.35">
      <c r="B83" s="52" t="s">
        <v>383</v>
      </c>
      <c r="C83" s="52" t="s">
        <v>384</v>
      </c>
      <c r="D83" s="184"/>
      <c r="E83" s="184"/>
      <c r="F83" s="185"/>
      <c r="G83" s="185"/>
      <c r="H83" s="190">
        <f>I83+J83</f>
        <v>3838435.5100000002</v>
      </c>
      <c r="I83" s="350">
        <f>'[5]1 lentelė'!$T$113</f>
        <v>2995696.0700000003</v>
      </c>
      <c r="J83" s="190">
        <f>'[5]1 lentelė'!$S$113</f>
        <v>842739.44000000006</v>
      </c>
      <c r="K83" s="190">
        <f>L83+M83</f>
        <v>2518091.61</v>
      </c>
      <c r="L83" s="190">
        <v>2092557.5</v>
      </c>
      <c r="M83" s="190">
        <v>425534.11000000004</v>
      </c>
      <c r="N83" s="378"/>
    </row>
    <row r="84" spans="2:14" ht="91.5" customHeight="1" x14ac:dyDescent="0.35">
      <c r="B84" s="200"/>
      <c r="C84" s="200"/>
      <c r="D84" s="52" t="s">
        <v>716</v>
      </c>
      <c r="E84" s="26" t="s">
        <v>739</v>
      </c>
      <c r="F84" s="192">
        <v>99.34</v>
      </c>
      <c r="G84" s="192">
        <v>30.49</v>
      </c>
      <c r="H84" s="185"/>
      <c r="I84" s="195"/>
      <c r="J84" s="187"/>
      <c r="K84" s="187"/>
      <c r="L84" s="187"/>
      <c r="M84" s="187"/>
      <c r="N84" s="378"/>
    </row>
    <row r="85" spans="2:14" ht="160.5" customHeight="1" x14ac:dyDescent="0.35">
      <c r="B85" s="10"/>
      <c r="C85" s="194"/>
      <c r="D85" s="52" t="s">
        <v>691</v>
      </c>
      <c r="E85" s="26" t="s">
        <v>737</v>
      </c>
      <c r="F85" s="190">
        <f>'4_priedo_2'!I114+'4_priedo_2'!N122+'4_priedo_2'!I123</f>
        <v>5</v>
      </c>
      <c r="G85" s="190">
        <v>4</v>
      </c>
      <c r="H85" s="185"/>
      <c r="I85" s="195"/>
      <c r="J85" s="187"/>
      <c r="K85" s="187"/>
      <c r="L85" s="187"/>
      <c r="M85" s="187"/>
      <c r="N85" s="378"/>
    </row>
    <row r="86" spans="2:14" ht="95.25" customHeight="1" x14ac:dyDescent="0.35">
      <c r="B86" s="10"/>
      <c r="C86" s="194"/>
      <c r="D86" s="26" t="s">
        <v>692</v>
      </c>
      <c r="E86" s="26" t="s">
        <v>738</v>
      </c>
      <c r="F86" s="190">
        <v>221</v>
      </c>
      <c r="G86" s="190">
        <v>201</v>
      </c>
      <c r="H86" s="185"/>
      <c r="I86" s="195"/>
      <c r="J86" s="187"/>
      <c r="K86" s="187"/>
      <c r="L86" s="187"/>
      <c r="M86" s="187"/>
      <c r="N86" s="378"/>
    </row>
    <row r="87" spans="2:14" ht="67.5" customHeight="1" x14ac:dyDescent="0.35">
      <c r="B87" s="10"/>
      <c r="C87" s="194"/>
      <c r="D87" s="23" t="s">
        <v>719</v>
      </c>
      <c r="E87" s="23" t="s">
        <v>741</v>
      </c>
      <c r="F87" s="190">
        <f>'4_priedo_2'!X123</f>
        <v>2</v>
      </c>
      <c r="G87" s="190">
        <f>'4_priedo_2'!Z123</f>
        <v>0</v>
      </c>
      <c r="H87" s="185"/>
      <c r="I87" s="195"/>
      <c r="J87" s="187"/>
      <c r="K87" s="187"/>
      <c r="L87" s="187"/>
      <c r="M87" s="187"/>
      <c r="N87" s="378"/>
    </row>
    <row r="88" spans="2:14" ht="121.5" customHeight="1" x14ac:dyDescent="0.35">
      <c r="B88" s="10"/>
      <c r="C88" s="194"/>
      <c r="D88" s="26" t="s">
        <v>713</v>
      </c>
      <c r="E88" s="26" t="s">
        <v>740</v>
      </c>
      <c r="F88" s="190">
        <v>6</v>
      </c>
      <c r="G88" s="190">
        <f>'4_priedo_2'!P123+'4_priedo_2'!K120</f>
        <v>0</v>
      </c>
      <c r="H88" s="185"/>
      <c r="I88" s="195"/>
      <c r="J88" s="187"/>
      <c r="K88" s="187"/>
      <c r="L88" s="187"/>
      <c r="M88" s="187"/>
      <c r="N88" s="378"/>
    </row>
    <row r="89" spans="2:14" ht="78.75" customHeight="1" x14ac:dyDescent="0.35">
      <c r="B89" s="50" t="s">
        <v>419</v>
      </c>
      <c r="C89" s="50" t="s">
        <v>420</v>
      </c>
      <c r="D89" s="184"/>
      <c r="E89" s="184"/>
      <c r="F89" s="185"/>
      <c r="G89" s="185"/>
      <c r="H89" s="185"/>
      <c r="I89" s="195"/>
      <c r="J89" s="187"/>
      <c r="K89" s="187"/>
      <c r="L89" s="187"/>
      <c r="M89" s="187"/>
      <c r="N89" s="378"/>
    </row>
    <row r="90" spans="2:14" ht="125.4" customHeight="1" x14ac:dyDescent="0.35">
      <c r="B90" s="10"/>
      <c r="C90" s="194"/>
      <c r="D90" s="184"/>
      <c r="E90" s="33" t="s">
        <v>1046</v>
      </c>
      <c r="F90" s="190">
        <v>100</v>
      </c>
      <c r="G90" s="190">
        <f>15.5/13*100</f>
        <v>119.23076923076923</v>
      </c>
      <c r="H90" s="185"/>
      <c r="I90" s="195"/>
      <c r="J90" s="187"/>
      <c r="K90" s="187"/>
      <c r="L90" s="187"/>
      <c r="M90" s="187"/>
      <c r="N90" s="375" t="s">
        <v>1466</v>
      </c>
    </row>
    <row r="91" spans="2:14" ht="108.75" customHeight="1" x14ac:dyDescent="0.35">
      <c r="B91" s="52" t="s">
        <v>421</v>
      </c>
      <c r="C91" s="52" t="s">
        <v>422</v>
      </c>
      <c r="D91" s="184"/>
      <c r="E91" s="184"/>
      <c r="F91" s="185"/>
      <c r="G91" s="185"/>
      <c r="H91" s="185"/>
      <c r="I91" s="195"/>
      <c r="J91" s="187"/>
      <c r="K91" s="187"/>
      <c r="L91" s="187"/>
      <c r="M91" s="187"/>
      <c r="N91" s="378"/>
    </row>
    <row r="92" spans="2:14" ht="121.25" customHeight="1" x14ac:dyDescent="0.35">
      <c r="B92" s="10"/>
      <c r="C92" s="194"/>
      <c r="D92" s="184"/>
      <c r="E92" s="197" t="s">
        <v>1467</v>
      </c>
      <c r="F92" s="190">
        <v>346229</v>
      </c>
      <c r="G92" s="190">
        <v>480119</v>
      </c>
      <c r="H92" s="185"/>
      <c r="I92" s="195"/>
      <c r="J92" s="187"/>
      <c r="K92" s="187"/>
      <c r="L92" s="187"/>
      <c r="M92" s="187"/>
      <c r="N92" s="375" t="s">
        <v>1469</v>
      </c>
    </row>
    <row r="93" spans="2:14" ht="201.65" customHeight="1" x14ac:dyDescent="0.35">
      <c r="B93" s="52" t="s">
        <v>423</v>
      </c>
      <c r="C93" s="52" t="s">
        <v>1047</v>
      </c>
      <c r="D93" s="184"/>
      <c r="E93" s="184"/>
      <c r="F93" s="185"/>
      <c r="G93" s="185"/>
      <c r="H93" s="190">
        <f>'4_priedo_1'!H128</f>
        <v>2044376</v>
      </c>
      <c r="I93" s="33">
        <f>'4_priedo_1'!I128</f>
        <v>1737720</v>
      </c>
      <c r="J93" s="33">
        <f>'4_priedo_1'!K128</f>
        <v>306656</v>
      </c>
      <c r="K93" s="33">
        <f>'4_priedo_1'!P128</f>
        <v>0</v>
      </c>
      <c r="L93" s="33">
        <f>'4_priedo_1'!R128</f>
        <v>0</v>
      </c>
      <c r="M93" s="33">
        <f>'4_priedo_1'!S128</f>
        <v>0</v>
      </c>
      <c r="N93" s="432" t="s">
        <v>1512</v>
      </c>
    </row>
    <row r="94" spans="2:14" s="215" customFormat="1" ht="63.75" customHeight="1" x14ac:dyDescent="0.35">
      <c r="B94" s="351"/>
      <c r="C94" s="352"/>
      <c r="D94" s="33" t="s">
        <v>720</v>
      </c>
      <c r="E94" s="26" t="s">
        <v>742</v>
      </c>
      <c r="F94" s="190">
        <f>'4_priedo_2'!I129</f>
        <v>9</v>
      </c>
      <c r="G94" s="190">
        <f>'4_priedo_2'!K129</f>
        <v>0</v>
      </c>
      <c r="H94" s="345"/>
      <c r="I94" s="353"/>
      <c r="J94" s="354"/>
      <c r="K94" s="354"/>
      <c r="L94" s="354"/>
      <c r="M94" s="354"/>
      <c r="N94" s="433"/>
    </row>
    <row r="95" spans="2:14" ht="69.650000000000006" customHeight="1" x14ac:dyDescent="0.35">
      <c r="B95" s="197" t="s">
        <v>428</v>
      </c>
      <c r="C95" s="197" t="s">
        <v>429</v>
      </c>
      <c r="D95" s="184"/>
      <c r="E95" s="184"/>
      <c r="F95" s="185"/>
      <c r="G95" s="185"/>
      <c r="H95" s="185"/>
      <c r="I95" s="195"/>
      <c r="J95" s="187"/>
      <c r="K95" s="187"/>
      <c r="L95" s="187"/>
      <c r="M95" s="187"/>
      <c r="N95" s="378"/>
    </row>
    <row r="96" spans="2:14" ht="135.65" customHeight="1" x14ac:dyDescent="0.35">
      <c r="B96" s="10"/>
      <c r="C96" s="194"/>
      <c r="D96" s="184"/>
      <c r="E96" s="197" t="s">
        <v>1470</v>
      </c>
      <c r="F96" s="190">
        <v>33</v>
      </c>
      <c r="G96" s="355">
        <v>30.8</v>
      </c>
      <c r="H96" s="185"/>
      <c r="I96" s="195"/>
      <c r="J96" s="187"/>
      <c r="K96" s="187"/>
      <c r="L96" s="187"/>
      <c r="M96" s="187"/>
      <c r="N96" s="373" t="s">
        <v>1471</v>
      </c>
    </row>
    <row r="97" spans="2:14" ht="69" customHeight="1" x14ac:dyDescent="0.35">
      <c r="B97" s="197" t="s">
        <v>430</v>
      </c>
      <c r="C97" s="197" t="s">
        <v>431</v>
      </c>
      <c r="D97" s="184"/>
      <c r="E97" s="184"/>
      <c r="F97" s="185"/>
      <c r="G97" s="185"/>
      <c r="H97" s="185"/>
      <c r="I97" s="195"/>
      <c r="J97" s="187"/>
      <c r="K97" s="187"/>
      <c r="L97" s="187"/>
      <c r="M97" s="187"/>
      <c r="N97" s="378"/>
    </row>
    <row r="98" spans="2:14" ht="30.75" customHeight="1" x14ac:dyDescent="0.35">
      <c r="B98" s="10"/>
      <c r="C98" s="194"/>
      <c r="D98" s="184"/>
      <c r="E98" s="184"/>
      <c r="F98" s="185"/>
      <c r="G98" s="185"/>
      <c r="H98" s="185"/>
      <c r="I98" s="195"/>
      <c r="J98" s="187"/>
      <c r="K98" s="187"/>
      <c r="L98" s="187"/>
      <c r="M98" s="187"/>
      <c r="N98" s="378"/>
    </row>
    <row r="99" spans="2:14" ht="130.25" customHeight="1" x14ac:dyDescent="0.35">
      <c r="B99" s="197" t="s">
        <v>432</v>
      </c>
      <c r="C99" s="197" t="s">
        <v>433</v>
      </c>
      <c r="D99" s="184"/>
      <c r="E99" s="184"/>
      <c r="F99" s="185"/>
      <c r="G99" s="185"/>
      <c r="H99" s="185"/>
      <c r="I99" s="195"/>
      <c r="J99" s="187"/>
      <c r="K99" s="187"/>
      <c r="L99" s="187"/>
      <c r="M99" s="187"/>
      <c r="N99" s="378"/>
    </row>
    <row r="100" spans="2:14" ht="165.65" customHeight="1" x14ac:dyDescent="0.35">
      <c r="B100" s="10"/>
      <c r="C100" s="194"/>
      <c r="D100" s="184"/>
      <c r="E100" s="197" t="s">
        <v>1554</v>
      </c>
      <c r="F100" s="190">
        <v>1000</v>
      </c>
      <c r="G100" s="190">
        <v>1568</v>
      </c>
      <c r="H100" s="185"/>
      <c r="I100" s="195"/>
      <c r="J100" s="187"/>
      <c r="K100" s="187"/>
      <c r="L100" s="187"/>
      <c r="M100" s="187"/>
      <c r="N100" s="373" t="s">
        <v>1472</v>
      </c>
    </row>
    <row r="101" spans="2:14" ht="80.25" customHeight="1" x14ac:dyDescent="0.35">
      <c r="B101" s="197" t="s">
        <v>434</v>
      </c>
      <c r="C101" s="197" t="s">
        <v>435</v>
      </c>
      <c r="D101" s="184"/>
      <c r="E101" s="184"/>
      <c r="F101" s="185"/>
      <c r="G101" s="185"/>
      <c r="H101" s="190">
        <f>'4_priedo_1'!H133</f>
        <v>7000000</v>
      </c>
      <c r="I101" s="190">
        <f>'4_priedo_1'!I133</f>
        <v>0</v>
      </c>
      <c r="J101" s="190">
        <f>'4_priedo_1'!K133</f>
        <v>7000000</v>
      </c>
      <c r="K101" s="190">
        <f>L101+M101</f>
        <v>15000000</v>
      </c>
      <c r="L101" s="190">
        <f>'4_priedo_1'!Q133</f>
        <v>0</v>
      </c>
      <c r="M101" s="190">
        <f>'5_priedo_3_RSP'!O15</f>
        <v>15000000</v>
      </c>
      <c r="N101" s="434" t="s">
        <v>1507</v>
      </c>
    </row>
    <row r="102" spans="2:14" s="212" customFormat="1" ht="42" customHeight="1" x14ac:dyDescent="0.35">
      <c r="B102" s="10"/>
      <c r="C102" s="194"/>
      <c r="D102" s="26" t="s">
        <v>743</v>
      </c>
      <c r="E102" s="26" t="s">
        <v>744</v>
      </c>
      <c r="F102" s="33">
        <f>'4_priedo_2'!I134</f>
        <v>200</v>
      </c>
      <c r="G102" s="371">
        <v>204</v>
      </c>
      <c r="H102" s="185"/>
      <c r="I102" s="195"/>
      <c r="J102" s="187"/>
      <c r="K102" s="187"/>
      <c r="L102" s="187"/>
      <c r="M102" s="187"/>
      <c r="N102" s="435"/>
    </row>
    <row r="103" spans="2:14" ht="53.25" customHeight="1" x14ac:dyDescent="0.35">
      <c r="B103" s="197" t="s">
        <v>442</v>
      </c>
      <c r="C103" s="197" t="s">
        <v>443</v>
      </c>
      <c r="D103" s="184"/>
      <c r="E103" s="184"/>
      <c r="F103" s="185"/>
      <c r="G103" s="185"/>
      <c r="H103" s="185"/>
      <c r="I103" s="195"/>
      <c r="J103" s="187"/>
      <c r="K103" s="187"/>
      <c r="L103" s="187"/>
      <c r="M103" s="187"/>
      <c r="N103" s="378"/>
    </row>
    <row r="104" spans="2:14" ht="106.5" customHeight="1" x14ac:dyDescent="0.35">
      <c r="B104" s="197" t="s">
        <v>444</v>
      </c>
      <c r="C104" s="197" t="s">
        <v>445</v>
      </c>
      <c r="D104" s="184"/>
      <c r="E104" s="184"/>
      <c r="F104" s="185"/>
      <c r="G104" s="185"/>
      <c r="H104" s="185"/>
      <c r="I104" s="195"/>
      <c r="J104" s="187"/>
      <c r="K104" s="187"/>
      <c r="L104" s="187"/>
      <c r="M104" s="187"/>
      <c r="N104" s="378"/>
    </row>
    <row r="105" spans="2:14" ht="141.65" customHeight="1" x14ac:dyDescent="0.35">
      <c r="B105" s="10"/>
      <c r="C105" s="194"/>
      <c r="D105" s="184"/>
      <c r="E105" s="26" t="s">
        <v>1473</v>
      </c>
      <c r="F105" s="190">
        <v>71</v>
      </c>
      <c r="G105" s="190">
        <v>80.400000000000006</v>
      </c>
      <c r="H105" s="185"/>
      <c r="I105" s="195"/>
      <c r="J105" s="187"/>
      <c r="K105" s="187"/>
      <c r="L105" s="187"/>
      <c r="M105" s="187"/>
      <c r="N105" s="373" t="s">
        <v>1474</v>
      </c>
    </row>
    <row r="106" spans="2:14" ht="143.25" customHeight="1" x14ac:dyDescent="0.35">
      <c r="B106" s="197" t="s">
        <v>446</v>
      </c>
      <c r="C106" s="197" t="s">
        <v>447</v>
      </c>
      <c r="D106" s="184"/>
      <c r="E106" s="184"/>
      <c r="F106" s="185"/>
      <c r="G106" s="185"/>
      <c r="H106" s="185"/>
      <c r="I106" s="195"/>
      <c r="J106" s="187"/>
      <c r="K106" s="187"/>
      <c r="L106" s="187"/>
      <c r="M106" s="187"/>
      <c r="N106" s="378"/>
    </row>
    <row r="107" spans="2:14" ht="172.5" customHeight="1" x14ac:dyDescent="0.35">
      <c r="B107" s="10"/>
      <c r="C107" s="194"/>
      <c r="D107" s="184"/>
      <c r="E107" s="197" t="s">
        <v>1048</v>
      </c>
      <c r="F107" s="190">
        <v>54</v>
      </c>
      <c r="G107" s="190">
        <v>0</v>
      </c>
      <c r="H107" s="185"/>
      <c r="I107" s="195"/>
      <c r="J107" s="187"/>
      <c r="K107" s="187"/>
      <c r="L107" s="187"/>
      <c r="M107" s="187"/>
      <c r="N107" s="373" t="s">
        <v>1476</v>
      </c>
    </row>
    <row r="108" spans="2:14" ht="196.25" customHeight="1" x14ac:dyDescent="0.35">
      <c r="B108" s="10"/>
      <c r="C108" s="194"/>
      <c r="D108" s="184"/>
      <c r="E108" s="197" t="s">
        <v>1049</v>
      </c>
      <c r="F108" s="190">
        <v>54</v>
      </c>
      <c r="G108" s="190">
        <f>G116/11403*100</f>
        <v>8.3048320617381393</v>
      </c>
      <c r="H108" s="185"/>
      <c r="I108" s="195"/>
      <c r="J108" s="187"/>
      <c r="K108" s="187"/>
      <c r="L108" s="187"/>
      <c r="M108" s="187"/>
      <c r="N108" s="373" t="s">
        <v>1475</v>
      </c>
    </row>
    <row r="109" spans="2:14" ht="158.25" customHeight="1" x14ac:dyDescent="0.35">
      <c r="B109" s="33" t="s">
        <v>448</v>
      </c>
      <c r="C109" s="33" t="s">
        <v>449</v>
      </c>
      <c r="D109" s="184"/>
      <c r="E109" s="184"/>
      <c r="F109" s="185"/>
      <c r="G109" s="185"/>
      <c r="H109" s="190">
        <f>I109+J109</f>
        <v>998734.54</v>
      </c>
      <c r="I109" s="190">
        <f>'[5]1 lentelė'!$T$136</f>
        <v>919630.64</v>
      </c>
      <c r="J109" s="190">
        <f>'[5]1 lentelė'!$S$136</f>
        <v>79103.900000000023</v>
      </c>
      <c r="K109" s="190">
        <f>L109+M109</f>
        <v>778272.41999999981</v>
      </c>
      <c r="L109" s="190">
        <v>731606.97999999986</v>
      </c>
      <c r="M109" s="190">
        <v>46665.439999999995</v>
      </c>
      <c r="N109" s="378"/>
    </row>
    <row r="110" spans="2:14" ht="150" customHeight="1" x14ac:dyDescent="0.35">
      <c r="B110" s="10"/>
      <c r="C110" s="194"/>
      <c r="D110" s="197" t="s">
        <v>1286</v>
      </c>
      <c r="E110" s="33" t="s">
        <v>1287</v>
      </c>
      <c r="F110" s="190">
        <f>'4_priedo_2'!I140+'4_priedo_2'!I141</f>
        <v>2</v>
      </c>
      <c r="G110" s="190">
        <f>'4_priedo_2'!K140+'4_priedo_2'!K141</f>
        <v>0</v>
      </c>
      <c r="H110" s="185"/>
      <c r="I110" s="195"/>
      <c r="J110" s="187"/>
      <c r="K110" s="187"/>
      <c r="L110" s="187"/>
      <c r="M110" s="187"/>
      <c r="N110" s="373" t="s">
        <v>1476</v>
      </c>
    </row>
    <row r="111" spans="2:14" ht="136.5" customHeight="1" x14ac:dyDescent="0.35">
      <c r="B111" s="10"/>
      <c r="C111" s="194"/>
      <c r="D111" s="33" t="s">
        <v>1288</v>
      </c>
      <c r="E111" s="33" t="s">
        <v>1289</v>
      </c>
      <c r="F111" s="190">
        <f>'4_priedo_2'!N140+'4_priedo_2'!N141</f>
        <v>7</v>
      </c>
      <c r="G111" s="190">
        <f>'4_priedo_2'!P140+'4_priedo_2'!P141</f>
        <v>0</v>
      </c>
      <c r="H111" s="185"/>
      <c r="I111" s="195"/>
      <c r="J111" s="187"/>
      <c r="K111" s="187"/>
      <c r="L111" s="187"/>
      <c r="M111" s="187"/>
      <c r="N111" s="373" t="s">
        <v>1476</v>
      </c>
    </row>
    <row r="112" spans="2:14" ht="136.5" customHeight="1" x14ac:dyDescent="0.35">
      <c r="B112" s="10"/>
      <c r="C112" s="194"/>
      <c r="D112" s="33" t="s">
        <v>1290</v>
      </c>
      <c r="E112" s="33" t="s">
        <v>1291</v>
      </c>
      <c r="F112" s="190">
        <f>'4_priedo_2'!S140+'4_priedo_2'!S141</f>
        <v>400</v>
      </c>
      <c r="G112" s="190">
        <f>'4_priedo_2'!U140+'4_priedo_2'!U141</f>
        <v>0</v>
      </c>
      <c r="H112" s="185"/>
      <c r="I112" s="195"/>
      <c r="J112" s="187"/>
      <c r="K112" s="187"/>
      <c r="L112" s="187"/>
      <c r="M112" s="187"/>
      <c r="N112" s="373" t="s">
        <v>1476</v>
      </c>
    </row>
    <row r="113" spans="2:14" ht="139.5" customHeight="1" x14ac:dyDescent="0.35">
      <c r="B113" s="10"/>
      <c r="C113" s="194"/>
      <c r="D113" s="33" t="s">
        <v>1292</v>
      </c>
      <c r="E113" s="33" t="s">
        <v>1293</v>
      </c>
      <c r="F113" s="190">
        <f>'4_priedo_2'!X140+'4_priedo_2'!X141</f>
        <v>120</v>
      </c>
      <c r="G113" s="190">
        <f>'4_priedo_2'!Z140+'4_priedo_2'!Z141</f>
        <v>0</v>
      </c>
      <c r="H113" s="185"/>
      <c r="I113" s="195"/>
      <c r="J113" s="187"/>
      <c r="K113" s="187"/>
      <c r="L113" s="187"/>
      <c r="M113" s="187"/>
      <c r="N113" s="373" t="s">
        <v>1476</v>
      </c>
    </row>
    <row r="114" spans="2:14" ht="68.25" customHeight="1" x14ac:dyDescent="0.35">
      <c r="B114" s="29" t="str">
        <f>'1 lentelė'!B141</f>
        <v>3.1.1.2</v>
      </c>
      <c r="C114" s="26" t="str">
        <f>'1 lentelė'!D141</f>
        <v>Priemonė:  Mokyklų tinklo efektyvumo didinimas</v>
      </c>
      <c r="D114" s="184"/>
      <c r="E114" s="184"/>
      <c r="F114" s="185"/>
      <c r="G114" s="185"/>
      <c r="H114" s="190">
        <f>I114+J114</f>
        <v>1197360.8900000001</v>
      </c>
      <c r="I114" s="190">
        <f>'[5]1 lentelė'!$T$139</f>
        <v>902767.96</v>
      </c>
      <c r="J114" s="190">
        <f>'[5]1 lentelė'!$S$139</f>
        <v>294592.93000000005</v>
      </c>
      <c r="K114" s="190">
        <f>L114+M114</f>
        <v>1110811.1600000001</v>
      </c>
      <c r="L114" s="190">
        <v>850978.05</v>
      </c>
      <c r="M114" s="190">
        <v>259833.11000000002</v>
      </c>
      <c r="N114" s="378"/>
    </row>
    <row r="115" spans="2:14" ht="111.75" customHeight="1" x14ac:dyDescent="0.35">
      <c r="B115" s="10"/>
      <c r="C115" s="194"/>
      <c r="D115" s="33" t="s">
        <v>1294</v>
      </c>
      <c r="E115" s="33" t="s">
        <v>1295</v>
      </c>
      <c r="F115" s="190">
        <f>'4_priedo_2'!I143+'4_priedo_2'!I144+'4_priedo_2'!I145</f>
        <v>3</v>
      </c>
      <c r="G115" s="190">
        <v>2</v>
      </c>
      <c r="H115" s="185"/>
      <c r="I115" s="195"/>
      <c r="J115" s="187"/>
      <c r="K115" s="187"/>
      <c r="L115" s="187"/>
      <c r="M115" s="187"/>
      <c r="N115" s="378"/>
    </row>
    <row r="116" spans="2:14" ht="105" customHeight="1" x14ac:dyDescent="0.35">
      <c r="B116" s="10"/>
      <c r="C116" s="194"/>
      <c r="D116" s="33" t="s">
        <v>1290</v>
      </c>
      <c r="E116" s="33" t="s">
        <v>1291</v>
      </c>
      <c r="F116" s="190">
        <f>'4_priedo_2'!N143+'4_priedo_2'!N144+'4_priedo_2'!N145</f>
        <v>1417</v>
      </c>
      <c r="G116" s="190">
        <v>947</v>
      </c>
      <c r="H116" s="185"/>
      <c r="I116" s="195"/>
      <c r="J116" s="187"/>
      <c r="K116" s="187"/>
      <c r="L116" s="187"/>
      <c r="M116" s="187"/>
      <c r="N116" s="378"/>
    </row>
    <row r="117" spans="2:14" ht="72" customHeight="1" x14ac:dyDescent="0.35">
      <c r="B117" s="12" t="str">
        <f>'1 lentelė'!B145</f>
        <v>3.1.2</v>
      </c>
      <c r="C117" s="26" t="str">
        <f>'1 lentelė'!D145</f>
        <v>Uždavinys: Plėtoti neformalaus ugdymosi galimybes</v>
      </c>
      <c r="D117" s="185"/>
      <c r="E117" s="185"/>
      <c r="F117" s="185"/>
      <c r="G117" s="185"/>
      <c r="H117" s="185"/>
      <c r="I117" s="195"/>
      <c r="J117" s="187"/>
      <c r="K117" s="187"/>
      <c r="L117" s="187"/>
      <c r="M117" s="187"/>
      <c r="N117" s="378"/>
    </row>
    <row r="118" spans="2:14" ht="135.65" customHeight="1" x14ac:dyDescent="0.35">
      <c r="B118" s="195"/>
      <c r="C118" s="195"/>
      <c r="D118" s="10"/>
      <c r="E118" s="12" t="s">
        <v>1051</v>
      </c>
      <c r="F118" s="279">
        <v>38</v>
      </c>
      <c r="G118" s="190">
        <v>35.9</v>
      </c>
      <c r="H118" s="185"/>
      <c r="I118" s="195"/>
      <c r="J118" s="187"/>
      <c r="K118" s="187"/>
      <c r="L118" s="187"/>
      <c r="M118" s="187"/>
      <c r="N118" s="373" t="s">
        <v>1516</v>
      </c>
    </row>
    <row r="119" spans="2:14" ht="79.5" customHeight="1" x14ac:dyDescent="0.35">
      <c r="B119" s="29" t="str">
        <f>'1 lentelė'!B146</f>
        <v>3.1.2.1</v>
      </c>
      <c r="C119" s="26" t="str">
        <f>'1 lentelė'!D146</f>
        <v>Priemonė: Neformaliojo švietimo infrastruktūros tobulinimas</v>
      </c>
      <c r="D119" s="184"/>
      <c r="E119" s="184"/>
      <c r="F119" s="185"/>
      <c r="G119" s="185"/>
      <c r="H119" s="190">
        <f>I119+J119</f>
        <v>1666630.9</v>
      </c>
      <c r="I119" s="190">
        <f>'[5]1 lentelė'!$T$144</f>
        <v>1404711</v>
      </c>
      <c r="J119" s="190">
        <f>'[5]1 lentelė'!$S$144</f>
        <v>261919.89999999991</v>
      </c>
      <c r="K119" s="190">
        <f>L119+M119</f>
        <v>1645660.3399999999</v>
      </c>
      <c r="L119" s="190">
        <v>1387060.2</v>
      </c>
      <c r="M119" s="192">
        <v>258600.13999999998</v>
      </c>
      <c r="N119" s="378"/>
    </row>
    <row r="120" spans="2:14" ht="105" customHeight="1" x14ac:dyDescent="0.35">
      <c r="B120" s="10"/>
      <c r="C120" s="194"/>
      <c r="D120" s="33" t="s">
        <v>1296</v>
      </c>
      <c r="E120" s="33" t="s">
        <v>1297</v>
      </c>
      <c r="F120" s="190">
        <f>'4_priedo_2'!I148+'4_priedo_2'!I149</f>
        <v>2</v>
      </c>
      <c r="G120" s="190">
        <v>1</v>
      </c>
      <c r="H120" s="185"/>
      <c r="I120" s="195"/>
      <c r="J120" s="187"/>
      <c r="K120" s="187"/>
      <c r="L120" s="187"/>
      <c r="M120" s="187"/>
      <c r="N120" s="378"/>
    </row>
    <row r="121" spans="2:14" ht="103.5" customHeight="1" x14ac:dyDescent="0.35">
      <c r="B121" s="10"/>
      <c r="C121" s="194"/>
      <c r="D121" s="33" t="s">
        <v>1290</v>
      </c>
      <c r="E121" s="33" t="s">
        <v>1291</v>
      </c>
      <c r="F121" s="190">
        <v>687</v>
      </c>
      <c r="G121" s="190">
        <v>357</v>
      </c>
      <c r="H121" s="185"/>
      <c r="I121" s="195"/>
      <c r="J121" s="187"/>
      <c r="K121" s="187"/>
      <c r="L121" s="187"/>
      <c r="M121" s="187"/>
      <c r="N121" s="378"/>
    </row>
    <row r="122" spans="2:14" ht="88.5" customHeight="1" x14ac:dyDescent="0.35">
      <c r="B122" s="33" t="str">
        <f>'1 lentelė'!B149</f>
        <v xml:space="preserve">3.2 </v>
      </c>
      <c r="C122" s="33" t="str">
        <f>'1 lentelė'!D149</f>
        <v>Tikslas: Viešųjų paslaugų prieinamumo didinimas</v>
      </c>
      <c r="D122" s="195"/>
      <c r="E122" s="195"/>
      <c r="F122" s="195"/>
      <c r="G122" s="195"/>
      <c r="H122" s="185"/>
      <c r="I122" s="195"/>
      <c r="J122" s="187"/>
      <c r="K122" s="187"/>
      <c r="L122" s="187"/>
      <c r="M122" s="187"/>
      <c r="N122" s="378"/>
    </row>
    <row r="123" spans="2:14" ht="148.5" customHeight="1" x14ac:dyDescent="0.35">
      <c r="B123" s="10"/>
      <c r="C123" s="194"/>
      <c r="D123" s="184"/>
      <c r="E123" s="197" t="s">
        <v>1210</v>
      </c>
      <c r="F123" s="190">
        <v>100</v>
      </c>
      <c r="G123" s="190">
        <f>46.17/52.61*100</f>
        <v>87.758981182284742</v>
      </c>
      <c r="H123" s="185"/>
      <c r="I123" s="195"/>
      <c r="J123" s="187"/>
      <c r="K123" s="187"/>
      <c r="L123" s="187"/>
      <c r="M123" s="187"/>
      <c r="N123" s="378"/>
    </row>
    <row r="124" spans="2:14" ht="103.5" customHeight="1" x14ac:dyDescent="0.35">
      <c r="B124" s="33" t="str">
        <f>'1 lentelė'!B150</f>
        <v>3.2.1</v>
      </c>
      <c r="C124" s="33" t="str">
        <f>'1 lentelė'!D150</f>
        <v>Uždavinys: Užtikrinti kokybišką ir prieinamą sveikatos priežiūrą</v>
      </c>
      <c r="D124" s="185"/>
      <c r="E124" s="185"/>
      <c r="F124" s="185"/>
      <c r="G124" s="185"/>
      <c r="H124" s="185"/>
      <c r="I124" s="195"/>
      <c r="J124" s="187"/>
      <c r="K124" s="187"/>
      <c r="L124" s="187"/>
      <c r="M124" s="187"/>
      <c r="N124" s="378"/>
    </row>
    <row r="125" spans="2:14" ht="134.4" customHeight="1" x14ac:dyDescent="0.35">
      <c r="B125" s="10"/>
      <c r="C125" s="194"/>
      <c r="D125" s="184"/>
      <c r="E125" s="33" t="s">
        <v>1477</v>
      </c>
      <c r="F125" s="190" t="s">
        <v>1456</v>
      </c>
      <c r="G125" s="190" t="s">
        <v>1478</v>
      </c>
      <c r="H125" s="185"/>
      <c r="I125" s="195"/>
      <c r="J125" s="187"/>
      <c r="K125" s="187"/>
      <c r="L125" s="187"/>
      <c r="M125" s="187"/>
      <c r="N125" s="373" t="s">
        <v>1479</v>
      </c>
    </row>
    <row r="126" spans="2:14" ht="92.25" customHeight="1" x14ac:dyDescent="0.35">
      <c r="B126" s="29" t="str">
        <f>'1 lentelė'!B151</f>
        <v>3.2.1.1</v>
      </c>
      <c r="C126" s="26" t="str">
        <f>'1 lentelė'!D151</f>
        <v>Priemonė: Pirminės asmens ir visuomenės sveikatos priežiūros veiklos efektyvumo didinimas</v>
      </c>
      <c r="D126" s="184"/>
      <c r="E126" s="184"/>
      <c r="F126" s="185"/>
      <c r="G126" s="185"/>
      <c r="H126" s="190">
        <f>I126+J126</f>
        <v>1281665.8099999998</v>
      </c>
      <c r="I126" s="190">
        <f>'[5]1 lentelė'!$T$149</f>
        <v>1181520.1099999999</v>
      </c>
      <c r="J126" s="190">
        <f>'[5]1 lentelė'!$S$149</f>
        <v>100145.70000000003</v>
      </c>
      <c r="K126" s="190">
        <f>L126+M126</f>
        <v>1214466.68</v>
      </c>
      <c r="L126" s="190">
        <v>1119360.9099999999</v>
      </c>
      <c r="M126" s="190">
        <v>95105.77</v>
      </c>
      <c r="N126" s="378"/>
    </row>
    <row r="127" spans="2:14" ht="116.25" customHeight="1" x14ac:dyDescent="0.35">
      <c r="B127" s="10"/>
      <c r="C127" s="194"/>
      <c r="D127" s="33" t="s">
        <v>1298</v>
      </c>
      <c r="E127" s="33" t="s">
        <v>1299</v>
      </c>
      <c r="F127" s="190">
        <v>99176</v>
      </c>
      <c r="G127" s="190">
        <v>57328</v>
      </c>
      <c r="H127" s="185"/>
      <c r="I127" s="195"/>
      <c r="J127" s="187"/>
      <c r="K127" s="187"/>
      <c r="L127" s="187"/>
      <c r="M127" s="187"/>
      <c r="N127" s="378"/>
    </row>
    <row r="128" spans="2:14" ht="198" customHeight="1" x14ac:dyDescent="0.35">
      <c r="B128" s="10"/>
      <c r="C128" s="194"/>
      <c r="D128" s="33" t="s">
        <v>1300</v>
      </c>
      <c r="E128" s="33" t="s">
        <v>1301</v>
      </c>
      <c r="F128" s="190">
        <f>SUM('4_priedo_2'!N153:'4_priedo_2'!N161)</f>
        <v>9</v>
      </c>
      <c r="G128" s="190">
        <v>7</v>
      </c>
      <c r="H128" s="185"/>
      <c r="I128" s="195"/>
      <c r="J128" s="187"/>
      <c r="K128" s="187"/>
      <c r="L128" s="187"/>
      <c r="M128" s="187"/>
      <c r="N128" s="378"/>
    </row>
    <row r="129" spans="2:14" ht="155.25" customHeight="1" x14ac:dyDescent="0.35">
      <c r="B129" s="29" t="str">
        <f>'1 lentelė'!B161</f>
        <v>3.2.1.2</v>
      </c>
      <c r="C129" s="26" t="str">
        <f>'1 lentelė'!D161</f>
        <v>Priemonė: Priemonių, gerinančių ambulatorinių sveikatos priežiūros paslaugų prieinamumą tuberkulioze sergantiems asmenims, įgyvendinimas</v>
      </c>
      <c r="D129" s="184"/>
      <c r="E129" s="184"/>
      <c r="F129" s="185"/>
      <c r="G129" s="185"/>
      <c r="H129" s="190">
        <f>I129+J129</f>
        <v>41354.430000000008</v>
      </c>
      <c r="I129" s="190">
        <f>'[5]1 lentelė'!$T$159</f>
        <v>38251.330000000009</v>
      </c>
      <c r="J129" s="190">
        <f>'[5]1 lentelė'!$S$159</f>
        <v>3103.1</v>
      </c>
      <c r="K129" s="190">
        <f>L129+M129</f>
        <v>16600.890000000003</v>
      </c>
      <c r="L129" s="190">
        <v>15505.130000000003</v>
      </c>
      <c r="M129" s="190">
        <v>1095.76</v>
      </c>
      <c r="N129" s="378"/>
    </row>
    <row r="130" spans="2:14" ht="258.75" customHeight="1" x14ac:dyDescent="0.35">
      <c r="B130" s="10"/>
      <c r="C130" s="194"/>
      <c r="D130" s="197" t="s">
        <v>1302</v>
      </c>
      <c r="E130" s="197" t="s">
        <v>1303</v>
      </c>
      <c r="F130" s="190">
        <f>SUM('4_priedo_2'!I163:'4_priedo_2'!I168)</f>
        <v>101</v>
      </c>
      <c r="G130" s="190">
        <v>61</v>
      </c>
      <c r="H130" s="185"/>
      <c r="I130" s="356"/>
      <c r="J130" s="187"/>
      <c r="K130" s="187"/>
      <c r="L130" s="187"/>
      <c r="M130" s="187"/>
      <c r="N130" s="378"/>
    </row>
    <row r="131" spans="2:14" ht="96" customHeight="1" x14ac:dyDescent="0.35">
      <c r="B131" s="33" t="str">
        <f>'1 lentelė'!B168</f>
        <v>3.2.2</v>
      </c>
      <c r="C131" s="33" t="str">
        <f>'1 lentelė'!D168</f>
        <v>Uždavinys: Skatinti sveiką gyvenseną ir visuomenės sveikatos raštingumą</v>
      </c>
      <c r="D131" s="195"/>
      <c r="E131" s="195"/>
      <c r="F131" s="195"/>
      <c r="G131" s="195"/>
      <c r="H131" s="185"/>
      <c r="I131" s="195"/>
      <c r="J131" s="187"/>
      <c r="K131" s="187"/>
      <c r="L131" s="187"/>
      <c r="M131" s="187"/>
      <c r="N131" s="378"/>
    </row>
    <row r="132" spans="2:14" ht="116.4" customHeight="1" x14ac:dyDescent="0.35">
      <c r="B132" s="185"/>
      <c r="C132" s="185"/>
      <c r="D132" s="184"/>
      <c r="E132" s="197" t="s">
        <v>1211</v>
      </c>
      <c r="F132" s="33" t="s">
        <v>1457</v>
      </c>
      <c r="G132" s="382" t="s">
        <v>1517</v>
      </c>
      <c r="H132" s="185"/>
      <c r="I132" s="195"/>
      <c r="J132" s="187"/>
      <c r="K132" s="187"/>
      <c r="L132" s="187"/>
      <c r="M132" s="187"/>
      <c r="N132" s="373" t="s">
        <v>1480</v>
      </c>
    </row>
    <row r="133" spans="2:14" ht="105.75" customHeight="1" x14ac:dyDescent="0.35">
      <c r="B133" s="29" t="str">
        <f>'4_priedo_1'!B170</f>
        <v>3.2.2.1</v>
      </c>
      <c r="C133" s="26" t="str">
        <f>'4_priedo_1'!D170</f>
        <v xml:space="preserve">Priemonė: Sveikos gyvensenos skatinimas regioniniu lygiu </v>
      </c>
      <c r="D133" s="184"/>
      <c r="E133" s="184"/>
      <c r="F133" s="185"/>
      <c r="G133" s="185"/>
      <c r="H133" s="190">
        <f>I133+J133</f>
        <v>987528.32000000018</v>
      </c>
      <c r="I133" s="190">
        <f>'[5]1 lentelė'!$T$167</f>
        <v>913447.13000000012</v>
      </c>
      <c r="J133" s="190">
        <f>'[5]1 lentelė'!$S$167</f>
        <v>74081.190000000031</v>
      </c>
      <c r="K133" s="190">
        <f>L133+M133</f>
        <v>769277.2699999999</v>
      </c>
      <c r="L133" s="190">
        <v>714129.44</v>
      </c>
      <c r="M133" s="190">
        <v>55147.83</v>
      </c>
      <c r="N133" s="378"/>
    </row>
    <row r="134" spans="2:14" ht="201" customHeight="1" x14ac:dyDescent="0.35">
      <c r="B134" s="10"/>
      <c r="C134" s="194"/>
      <c r="D134" s="33" t="str">
        <f>'4_priedo_2'!G171</f>
        <v>P.S.372</v>
      </c>
      <c r="E134" s="33" t="str">
        <f>'4_priedo_2'!H171</f>
        <v>Tikslinių grupių asmenys, kurie dalyvavo informavimo, švietimo ir mokymo renginiuose bei sveikatos raštingumą didiniančiose veiklose, skaičius (2018 m.-515)</v>
      </c>
      <c r="F134" s="190">
        <v>9633</v>
      </c>
      <c r="G134" s="190">
        <v>9342</v>
      </c>
      <c r="H134" s="185"/>
      <c r="I134" s="187"/>
      <c r="J134" s="187"/>
      <c r="K134" s="187"/>
      <c r="L134" s="187"/>
      <c r="M134" s="187"/>
      <c r="N134" s="378"/>
    </row>
    <row r="135" spans="2:14" ht="73.5" customHeight="1" x14ac:dyDescent="0.35">
      <c r="B135" s="10"/>
      <c r="C135" s="194"/>
      <c r="D135" s="33" t="str">
        <f>'4_priedo_2'!L171</f>
        <v>P.N.671</v>
      </c>
      <c r="E135" s="33" t="str">
        <f>'4_priedo_2'!M171</f>
        <v>„Modernizuoti savivaldybių visuomenės sveikatos biurai“, vnt.</v>
      </c>
      <c r="F135" s="190">
        <f>'4_priedo_2'!N171</f>
        <v>1</v>
      </c>
      <c r="G135" s="190">
        <f>'4_priedo_2'!P171</f>
        <v>1</v>
      </c>
      <c r="H135" s="185"/>
      <c r="I135" s="195"/>
      <c r="J135" s="187"/>
      <c r="K135" s="187"/>
      <c r="L135" s="187"/>
      <c r="M135" s="187"/>
      <c r="N135" s="378"/>
    </row>
    <row r="136" spans="2:14" ht="120" customHeight="1" x14ac:dyDescent="0.35">
      <c r="B136" s="203" t="str">
        <f>'4_priedo_1'!B178</f>
        <v>3.2.3</v>
      </c>
      <c r="C136" s="198" t="str">
        <f>'4_priedo_1'!D178</f>
        <v>Uždavinys: Plėtoti socialinių paslaugų infrastruktūrą ir socialinio būsto fondą bei didinti jų prieinamumą</v>
      </c>
      <c r="D136" s="184"/>
      <c r="E136" s="184"/>
      <c r="F136" s="185"/>
      <c r="G136" s="185"/>
      <c r="H136" s="185"/>
      <c r="I136" s="185"/>
      <c r="J136" s="185"/>
      <c r="K136" s="185"/>
      <c r="L136" s="185"/>
      <c r="M136" s="185"/>
      <c r="N136" s="378"/>
    </row>
    <row r="137" spans="2:14" ht="171.75" customHeight="1" x14ac:dyDescent="0.35">
      <c r="B137" s="10"/>
      <c r="C137" s="194"/>
      <c r="D137" s="184"/>
      <c r="E137" s="197" t="s">
        <v>1052</v>
      </c>
      <c r="F137" s="190">
        <v>14</v>
      </c>
      <c r="G137" s="190" t="s">
        <v>1481</v>
      </c>
      <c r="H137" s="185"/>
      <c r="I137" s="195"/>
      <c r="J137" s="187"/>
      <c r="K137" s="187"/>
      <c r="L137" s="187"/>
      <c r="M137" s="187"/>
      <c r="N137" s="378"/>
    </row>
    <row r="138" spans="2:14" ht="72" customHeight="1" x14ac:dyDescent="0.35">
      <c r="B138" s="203" t="str">
        <f>'4_priedo_1'!B179</f>
        <v>3.2.3.1</v>
      </c>
      <c r="C138" s="26" t="str">
        <f>'4_priedo_1'!D179</f>
        <v>Priemonė: Socialinių paslaugų infrastruktūros plėtra</v>
      </c>
      <c r="D138" s="184"/>
      <c r="E138" s="184"/>
      <c r="F138" s="185"/>
      <c r="G138" s="185"/>
      <c r="H138" s="190">
        <f>I138+J138</f>
        <v>1418649.76</v>
      </c>
      <c r="I138" s="190">
        <f>'[5]1 lentelė'!$T$176</f>
        <v>810440.4</v>
      </c>
      <c r="J138" s="190">
        <f>'[5]1 lentelė'!$S$176</f>
        <v>608209.36</v>
      </c>
      <c r="K138" s="190">
        <f>L138+M138</f>
        <v>1341633.29</v>
      </c>
      <c r="L138" s="190">
        <v>788397.03999999992</v>
      </c>
      <c r="M138" s="190">
        <v>553236.25</v>
      </c>
      <c r="N138" s="378"/>
    </row>
    <row r="139" spans="2:14" ht="94.5" customHeight="1" x14ac:dyDescent="0.35">
      <c r="B139" s="10"/>
      <c r="C139" s="194"/>
      <c r="D139" s="33" t="str">
        <f>'4_priedo_2'!G180</f>
        <v>P.S.361</v>
      </c>
      <c r="E139" s="33" t="str">
        <f>'4_priedo_2'!H180</f>
        <v>Investicijas gavę socialinių paslaugų infrastruktūros objektai, vnt.</v>
      </c>
      <c r="F139" s="190">
        <f>SUM('4_priedo_2'!I180:'4_priedo_2'!I183)</f>
        <v>4</v>
      </c>
      <c r="G139" s="190">
        <f>SUM('4_priedo_2'!K180:'4_priedo_2'!K183)</f>
        <v>3</v>
      </c>
      <c r="H139" s="185"/>
      <c r="I139" s="195"/>
      <c r="J139" s="187"/>
      <c r="K139" s="187"/>
      <c r="L139" s="187"/>
      <c r="M139" s="187"/>
      <c r="N139" s="378"/>
    </row>
    <row r="140" spans="2:14" ht="132.75" customHeight="1" x14ac:dyDescent="0.35">
      <c r="B140" s="10"/>
      <c r="C140" s="194"/>
      <c r="D140" s="33" t="s">
        <v>1458</v>
      </c>
      <c r="E140" s="33" t="str">
        <f>'4_priedo_2'!M180</f>
        <v>Tikslinių grupių asmenys, gavę tiesioginės naudos iš investicijų į socialinių paslaugų infrastruktūrą</v>
      </c>
      <c r="F140" s="190">
        <f>SUM('4_priedo_2'!N180:'4_priedo_2'!N183)</f>
        <v>70</v>
      </c>
      <c r="G140" s="190">
        <v>61</v>
      </c>
      <c r="H140" s="185"/>
      <c r="I140" s="195"/>
      <c r="J140" s="187"/>
      <c r="K140" s="187"/>
      <c r="L140" s="187"/>
      <c r="M140" s="187"/>
      <c r="N140" s="378"/>
    </row>
    <row r="141" spans="2:14" ht="108" customHeight="1" x14ac:dyDescent="0.35">
      <c r="B141" s="10"/>
      <c r="C141" s="194"/>
      <c r="D141" s="33" t="str">
        <f>'4_priedo_2'!Q180</f>
        <v>R.N.404</v>
      </c>
      <c r="E141" s="33" t="str">
        <f>'4_priedo_2'!R180</f>
        <v>Investicijas gavusiose įstaigose esančios vietos socialinių paslaugų gavėjams</v>
      </c>
      <c r="F141" s="190">
        <f>SUM('4_priedo_2'!S180:'4_priedo_2'!S183)</f>
        <v>93</v>
      </c>
      <c r="G141" s="190">
        <f>SUM('4_priedo_2'!U180:'4_priedo_2'!U183)</f>
        <v>58</v>
      </c>
      <c r="H141" s="185"/>
      <c r="I141" s="195"/>
      <c r="J141" s="187"/>
      <c r="K141" s="187"/>
      <c r="L141" s="187"/>
      <c r="M141" s="187"/>
      <c r="N141" s="378"/>
    </row>
    <row r="142" spans="2:14" ht="59.25" customHeight="1" x14ac:dyDescent="0.35">
      <c r="B142" s="203" t="str">
        <f>'4_priedo_1'!B184</f>
        <v>3.2.3.2</v>
      </c>
      <c r="C142" s="26" t="str">
        <f>'4_priedo_1'!D184</f>
        <v>Priemonė: Socialinio būsto fondo plėtra</v>
      </c>
      <c r="D142" s="184"/>
      <c r="E142" s="184"/>
      <c r="F142" s="185"/>
      <c r="G142" s="185"/>
      <c r="H142" s="190">
        <f>I142+J142</f>
        <v>2565013.83</v>
      </c>
      <c r="I142" s="190">
        <f>'[5]1 lentelė'!$T$181</f>
        <v>2180206.1800000002</v>
      </c>
      <c r="J142" s="190">
        <f>'[5]1 lentelė'!$S$181</f>
        <v>384807.64999999997</v>
      </c>
      <c r="K142" s="190">
        <f>L142+M142</f>
        <v>2312248.9300000002</v>
      </c>
      <c r="L142" s="190">
        <v>1968983.27</v>
      </c>
      <c r="M142" s="190">
        <v>343265.66000000003</v>
      </c>
      <c r="N142" s="378"/>
    </row>
    <row r="143" spans="2:14" ht="60" customHeight="1" x14ac:dyDescent="0.35">
      <c r="B143" s="10"/>
      <c r="C143" s="194"/>
      <c r="D143" s="33" t="str">
        <f>'4_priedo_2'!G185</f>
        <v>P.S.362</v>
      </c>
      <c r="E143" s="33" t="str">
        <f>'4_priedo_2'!H185</f>
        <v>Naujai įrengti ar įsigyti socialiniai būstai</v>
      </c>
      <c r="F143" s="190">
        <f>SUM('4_priedo_2'!I185:'4_priedo_2'!I190)</f>
        <v>141</v>
      </c>
      <c r="G143" s="190">
        <v>127</v>
      </c>
      <c r="H143" s="185"/>
      <c r="I143" s="195"/>
      <c r="J143" s="187"/>
      <c r="K143" s="187"/>
      <c r="L143" s="187"/>
      <c r="M143" s="187"/>
      <c r="N143" s="378"/>
    </row>
    <row r="144" spans="2:14" ht="73.25" customHeight="1" x14ac:dyDescent="0.35">
      <c r="B144" s="12" t="str">
        <f>'4_priedo_1'!B191</f>
        <v>3.2.4</v>
      </c>
      <c r="C144" s="26" t="str">
        <f>'4_priedo_1'!D191</f>
        <v>Uždavinys: Plėtoti kultūros paslaugas ir infrastruktūrą</v>
      </c>
      <c r="D144" s="185"/>
      <c r="E144" s="185"/>
      <c r="F144" s="185"/>
      <c r="G144" s="185"/>
      <c r="H144" s="185"/>
      <c r="I144" s="195"/>
      <c r="J144" s="187"/>
      <c r="K144" s="187"/>
      <c r="L144" s="187"/>
      <c r="M144" s="187"/>
      <c r="N144" s="378"/>
    </row>
    <row r="145" spans="2:14" ht="60" customHeight="1" x14ac:dyDescent="0.35">
      <c r="B145" s="10"/>
      <c r="C145" s="194"/>
      <c r="D145" s="184"/>
      <c r="E145" s="197" t="s">
        <v>1053</v>
      </c>
      <c r="F145" s="190">
        <v>6</v>
      </c>
      <c r="G145" s="190">
        <v>4</v>
      </c>
      <c r="H145" s="185"/>
      <c r="I145" s="195"/>
      <c r="J145" s="187"/>
      <c r="K145" s="187"/>
      <c r="L145" s="187"/>
      <c r="M145" s="187"/>
      <c r="N145" s="386" t="s">
        <v>1555</v>
      </c>
    </row>
    <row r="146" spans="2:14" ht="69" customHeight="1" x14ac:dyDescent="0.35">
      <c r="B146" s="12" t="str">
        <f>'4_priedo_1'!B192</f>
        <v>3.2.4.1</v>
      </c>
      <c r="C146" s="26" t="str">
        <f>'4_priedo_1'!D192</f>
        <v>Priemonė: Modernizuoti savivaldybių kultūros infrastuktūrą</v>
      </c>
      <c r="D146" s="195"/>
      <c r="E146" s="195"/>
      <c r="F146" s="195"/>
      <c r="G146" s="195"/>
      <c r="H146" s="190">
        <f>I146+J146</f>
        <v>5529403.1299999999</v>
      </c>
      <c r="I146" s="190">
        <f>'[5]1 lentelė'!$T$189</f>
        <v>5182773.66</v>
      </c>
      <c r="J146" s="190">
        <f>'[5]1 lentelė'!$S$189</f>
        <v>346629.47000000009</v>
      </c>
      <c r="K146" s="190">
        <f>L146+M146</f>
        <v>5463085.3900000006</v>
      </c>
      <c r="L146" s="190">
        <v>4472010.82</v>
      </c>
      <c r="M146" s="190">
        <v>991074.57</v>
      </c>
      <c r="N146" s="378"/>
    </row>
    <row r="147" spans="2:14" ht="71.25" customHeight="1" x14ac:dyDescent="0.35">
      <c r="B147" s="195"/>
      <c r="C147" s="195"/>
      <c r="D147" s="276" t="str">
        <f>'4_priedo_2'!G193</f>
        <v>P.N.304</v>
      </c>
      <c r="E147" s="276" t="str">
        <f>'4_priedo_2'!H193</f>
        <v>Modernizuoti kultūros infrastruktūros objektai, skaičius</v>
      </c>
      <c r="F147" s="33">
        <f>SUM('4_priedo_2'!I193:'4_priedo_2'!I198)</f>
        <v>6</v>
      </c>
      <c r="G147" s="33">
        <f>SUM('4_priedo_2'!K193:'4_priedo_2'!K198)</f>
        <v>4</v>
      </c>
      <c r="H147" s="195"/>
      <c r="I147" s="195"/>
      <c r="J147" s="195"/>
      <c r="K147" s="195"/>
      <c r="L147" s="195"/>
      <c r="M147" s="195"/>
      <c r="N147" s="378"/>
    </row>
    <row r="148" spans="2:14" ht="69" customHeight="1" x14ac:dyDescent="0.35">
      <c r="B148" s="12" t="str">
        <f>'4_priedo_1'!B199</f>
        <v>3.2.5</v>
      </c>
      <c r="C148" s="26" t="str">
        <f>'4_priedo_1'!D199</f>
        <v>Uždavinys: Gerinti viešąjį valdymą</v>
      </c>
      <c r="D148" s="195"/>
      <c r="E148" s="195"/>
      <c r="F148" s="195"/>
      <c r="G148" s="195"/>
      <c r="H148" s="195"/>
      <c r="I148" s="195"/>
      <c r="J148" s="195"/>
      <c r="K148" s="195"/>
      <c r="L148" s="195"/>
      <c r="M148" s="195"/>
      <c r="N148" s="378"/>
    </row>
    <row r="149" spans="2:14" ht="259.75" customHeight="1" x14ac:dyDescent="0.35">
      <c r="B149" s="195"/>
      <c r="C149" s="195"/>
      <c r="D149" s="195"/>
      <c r="E149" s="276" t="s">
        <v>1054</v>
      </c>
      <c r="F149" s="33">
        <v>54</v>
      </c>
      <c r="G149" s="349">
        <f>(50.97+54.83+49.69+51.24+47.62+53.28)/6</f>
        <v>51.271666666666668</v>
      </c>
      <c r="H149" s="195"/>
      <c r="I149" s="195"/>
      <c r="J149" s="195"/>
      <c r="K149" s="195"/>
      <c r="L149" s="195"/>
      <c r="M149" s="195"/>
      <c r="N149" s="381" t="s">
        <v>1556</v>
      </c>
    </row>
    <row r="150" spans="2:14" ht="91.5" customHeight="1" x14ac:dyDescent="0.35">
      <c r="B150" s="12" t="str">
        <f>'4_priedo_1'!B200</f>
        <v>3.2.5.1</v>
      </c>
      <c r="C150" s="26" t="str">
        <f>'4_priedo_1'!D200</f>
        <v>Priemonė: Paslaugų ir asmenų aptarnavimo kokybės gerinimas savivaldybėse</v>
      </c>
      <c r="D150" s="195"/>
      <c r="E150" s="195"/>
      <c r="F150" s="195"/>
      <c r="G150" s="195"/>
      <c r="H150" s="190">
        <f>I150+J150</f>
        <v>1120071.6200000001</v>
      </c>
      <c r="I150" s="190">
        <f>'[5]1 lentelė'!$T$197</f>
        <v>951990.68</v>
      </c>
      <c r="J150" s="190">
        <f>'[5]1 lentelė'!$S$197</f>
        <v>168080.94</v>
      </c>
      <c r="K150" s="190">
        <f>L150+M150</f>
        <v>905935</v>
      </c>
      <c r="L150" s="190">
        <v>773270.82</v>
      </c>
      <c r="M150" s="190">
        <v>132664.18</v>
      </c>
      <c r="N150" s="378"/>
    </row>
    <row r="151" spans="2:14" ht="184.5" customHeight="1" x14ac:dyDescent="0.35">
      <c r="B151" s="195"/>
      <c r="C151" s="195"/>
      <c r="D151" s="276" t="str">
        <f>'4_priedo_2'!G201</f>
        <v>P.S.415</v>
      </c>
      <c r="E151" s="276" t="str">
        <f>'4_priedo_2'!H201</f>
        <v>Viešojo valdymo institucijos, pagal veiksmų programą ESF lėšomis įgyvendinusios paslaugų ir (ar) aptarnavimo kokybei gerinti skirtas priemones</v>
      </c>
      <c r="F151" s="33">
        <f>SUM('4_priedo_2'!I201:'4_priedo_2'!I207)</f>
        <v>23</v>
      </c>
      <c r="G151" s="33">
        <v>21</v>
      </c>
      <c r="H151" s="195"/>
      <c r="I151" s="195"/>
      <c r="J151" s="195"/>
      <c r="K151" s="195"/>
      <c r="L151" s="195"/>
      <c r="M151" s="195"/>
      <c r="N151" s="378"/>
    </row>
    <row r="152" spans="2:14" ht="272.25" customHeight="1" x14ac:dyDescent="0.35">
      <c r="B152" s="10"/>
      <c r="C152" s="194"/>
      <c r="D152" s="197" t="str">
        <f>'4_priedo_2'!L201</f>
        <v>P.S.416</v>
      </c>
      <c r="E152" s="197" t="str">
        <f>'4_priedo_2'!M201</f>
        <v>Viešojo valdymo institucijų darbuotojai, kurie dalyvavo pagal veiksmų programą ESF lėšomis vykdytose veiklose, skirtose stiprinti teikiamų paslaugų ir (ar) aptarnavimo kokybės gerinimu reikalingas kompetencijas</v>
      </c>
      <c r="F152" s="190">
        <f>SUM('4_priedo_2'!N201:'4_priedo_2'!N207)</f>
        <v>296</v>
      </c>
      <c r="G152" s="190">
        <v>468</v>
      </c>
      <c r="H152" s="185"/>
      <c r="I152" s="195"/>
      <c r="J152" s="187"/>
      <c r="K152" s="187"/>
      <c r="L152" s="187"/>
      <c r="M152" s="187"/>
      <c r="N152" s="378"/>
    </row>
    <row r="153" spans="2:14" ht="75.75" customHeight="1" x14ac:dyDescent="0.35">
      <c r="B153" s="10"/>
      <c r="C153" s="194"/>
      <c r="D153" s="197" t="str">
        <f>'4_priedo_2'!Q201</f>
        <v>P.N.910</v>
      </c>
      <c r="E153" s="197" t="str">
        <f>'4_priedo_2'!R201</f>
        <v>Parengtos piliečių chartijos</v>
      </c>
      <c r="F153" s="190">
        <f>'4_priedo_2'!S201+'4_priedo_2'!S203+'4_priedo_2'!S205+'4_priedo_2'!S206</f>
        <v>4</v>
      </c>
      <c r="G153" s="190">
        <v>4</v>
      </c>
      <c r="H153" s="185"/>
      <c r="I153" s="195"/>
      <c r="J153" s="187"/>
      <c r="K153" s="187"/>
      <c r="L153" s="187"/>
      <c r="M153" s="187"/>
      <c r="N153" s="378"/>
    </row>
    <row r="154" spans="2:14" ht="75.75" customHeight="1" x14ac:dyDescent="0.35">
      <c r="B154" s="10"/>
      <c r="C154" s="194"/>
      <c r="D154" s="184"/>
      <c r="E154" s="184"/>
      <c r="F154" s="185"/>
      <c r="G154" s="185"/>
      <c r="H154" s="185"/>
      <c r="I154" s="195"/>
      <c r="J154" s="187"/>
      <c r="K154" s="187"/>
      <c r="L154" s="187"/>
      <c r="M154" s="187"/>
      <c r="N154" s="48"/>
    </row>
    <row r="155" spans="2:14" x14ac:dyDescent="0.35">
      <c r="I155" s="212"/>
      <c r="L155" s="212"/>
    </row>
    <row r="156" spans="2:14" x14ac:dyDescent="0.35">
      <c r="I156" s="212"/>
      <c r="L156" s="212"/>
    </row>
    <row r="157" spans="2:14" x14ac:dyDescent="0.35">
      <c r="I157" s="212"/>
      <c r="L157" s="212"/>
    </row>
    <row r="158" spans="2:14" x14ac:dyDescent="0.35">
      <c r="I158" s="212"/>
      <c r="L158" s="212"/>
    </row>
    <row r="159" spans="2:14" x14ac:dyDescent="0.35">
      <c r="I159" s="212"/>
      <c r="L159" s="212"/>
    </row>
    <row r="160" spans="2:14" x14ac:dyDescent="0.35">
      <c r="I160" s="212"/>
      <c r="L160" s="212"/>
    </row>
    <row r="161" spans="9:12" x14ac:dyDescent="0.35">
      <c r="I161" s="212"/>
      <c r="L161" s="212"/>
    </row>
    <row r="162" spans="9:12" x14ac:dyDescent="0.35">
      <c r="I162" s="212"/>
      <c r="L162" s="212"/>
    </row>
    <row r="163" spans="9:12" x14ac:dyDescent="0.35">
      <c r="I163" s="212"/>
      <c r="L163" s="212"/>
    </row>
    <row r="164" spans="9:12" x14ac:dyDescent="0.35">
      <c r="I164" s="212"/>
      <c r="L164" s="212"/>
    </row>
    <row r="165" spans="9:12" x14ac:dyDescent="0.35">
      <c r="I165" s="212"/>
      <c r="L165" s="212"/>
    </row>
    <row r="166" spans="9:12" x14ac:dyDescent="0.35">
      <c r="I166" s="212"/>
      <c r="L166" s="212"/>
    </row>
    <row r="167" spans="9:12" x14ac:dyDescent="0.35">
      <c r="I167" s="212"/>
      <c r="L167" s="212"/>
    </row>
    <row r="168" spans="9:12" x14ac:dyDescent="0.35">
      <c r="I168" s="212"/>
      <c r="L168" s="212"/>
    </row>
    <row r="169" spans="9:12" x14ac:dyDescent="0.35">
      <c r="I169" s="212"/>
      <c r="L169" s="212"/>
    </row>
    <row r="170" spans="9:12" x14ac:dyDescent="0.35">
      <c r="I170" s="212"/>
      <c r="L170" s="212"/>
    </row>
    <row r="171" spans="9:12" x14ac:dyDescent="0.35">
      <c r="I171" s="212"/>
      <c r="L171" s="212"/>
    </row>
    <row r="172" spans="9:12" x14ac:dyDescent="0.35">
      <c r="I172" s="212"/>
      <c r="L172" s="212"/>
    </row>
    <row r="173" spans="9:12" x14ac:dyDescent="0.35">
      <c r="I173" s="212"/>
      <c r="L173" s="212"/>
    </row>
    <row r="174" spans="9:12" x14ac:dyDescent="0.35">
      <c r="I174" s="212"/>
      <c r="L174" s="212"/>
    </row>
    <row r="175" spans="9:12" x14ac:dyDescent="0.35">
      <c r="I175" s="212"/>
      <c r="L175" s="212"/>
    </row>
    <row r="176" spans="9:12" x14ac:dyDescent="0.35">
      <c r="I176" s="212"/>
      <c r="L176" s="212"/>
    </row>
    <row r="177" spans="9:12" x14ac:dyDescent="0.35">
      <c r="I177" s="212"/>
      <c r="L177" s="212"/>
    </row>
    <row r="178" spans="9:12" x14ac:dyDescent="0.35">
      <c r="I178" s="212"/>
      <c r="L178" s="212"/>
    </row>
    <row r="179" spans="9:12" x14ac:dyDescent="0.35">
      <c r="I179" s="212"/>
      <c r="L179" s="212"/>
    </row>
    <row r="180" spans="9:12" x14ac:dyDescent="0.35">
      <c r="I180" s="212"/>
      <c r="L180" s="212"/>
    </row>
    <row r="181" spans="9:12" x14ac:dyDescent="0.35">
      <c r="I181" s="212"/>
      <c r="L181" s="212"/>
    </row>
    <row r="182" spans="9:12" x14ac:dyDescent="0.35">
      <c r="I182" s="212"/>
      <c r="L182" s="212"/>
    </row>
    <row r="183" spans="9:12" x14ac:dyDescent="0.35">
      <c r="I183" s="212"/>
      <c r="L183" s="212"/>
    </row>
    <row r="184" spans="9:12" x14ac:dyDescent="0.35">
      <c r="I184" s="212"/>
      <c r="L184" s="212"/>
    </row>
    <row r="185" spans="9:12" x14ac:dyDescent="0.35">
      <c r="I185" s="212"/>
      <c r="L185" s="212"/>
    </row>
    <row r="186" spans="9:12" x14ac:dyDescent="0.35">
      <c r="I186" s="212"/>
      <c r="L186" s="212"/>
    </row>
    <row r="187" spans="9:12" x14ac:dyDescent="0.35">
      <c r="I187" s="212"/>
      <c r="L187" s="212"/>
    </row>
    <row r="188" spans="9:12" x14ac:dyDescent="0.35">
      <c r="I188" s="212"/>
      <c r="L188" s="212"/>
    </row>
    <row r="189" spans="9:12" x14ac:dyDescent="0.35">
      <c r="I189" s="212"/>
      <c r="L189" s="212"/>
    </row>
    <row r="190" spans="9:12" x14ac:dyDescent="0.35">
      <c r="I190" s="212"/>
      <c r="L190" s="212"/>
    </row>
    <row r="191" spans="9:12" x14ac:dyDescent="0.35">
      <c r="I191" s="212"/>
      <c r="L191" s="212"/>
    </row>
    <row r="192" spans="9:12" x14ac:dyDescent="0.35">
      <c r="I192" s="212"/>
      <c r="L192" s="212"/>
    </row>
    <row r="193" spans="9:12" x14ac:dyDescent="0.35">
      <c r="I193" s="212"/>
      <c r="L193" s="212"/>
    </row>
    <row r="194" spans="9:12" x14ac:dyDescent="0.35">
      <c r="I194" s="212"/>
      <c r="L194" s="212"/>
    </row>
    <row r="195" spans="9:12" x14ac:dyDescent="0.35">
      <c r="I195" s="212"/>
      <c r="L195" s="212"/>
    </row>
    <row r="196" spans="9:12" x14ac:dyDescent="0.35">
      <c r="I196" s="212"/>
      <c r="L196" s="212"/>
    </row>
    <row r="197" spans="9:12" x14ac:dyDescent="0.35">
      <c r="I197" s="212"/>
      <c r="L197" s="212"/>
    </row>
    <row r="198" spans="9:12" x14ac:dyDescent="0.35">
      <c r="I198" s="212"/>
      <c r="L198" s="212"/>
    </row>
    <row r="199" spans="9:12" x14ac:dyDescent="0.35">
      <c r="I199" s="212"/>
      <c r="L199" s="212"/>
    </row>
    <row r="200" spans="9:12" x14ac:dyDescent="0.35">
      <c r="I200" s="212"/>
      <c r="L200" s="212"/>
    </row>
    <row r="201" spans="9:12" x14ac:dyDescent="0.35">
      <c r="I201" s="212"/>
      <c r="L201" s="212"/>
    </row>
    <row r="202" spans="9:12" x14ac:dyDescent="0.35">
      <c r="I202" s="212"/>
      <c r="L202" s="212"/>
    </row>
    <row r="203" spans="9:12" x14ac:dyDescent="0.35">
      <c r="I203" s="212"/>
      <c r="L203" s="212"/>
    </row>
    <row r="204" spans="9:12" x14ac:dyDescent="0.35">
      <c r="I204" s="212"/>
      <c r="L204" s="212"/>
    </row>
    <row r="205" spans="9:12" x14ac:dyDescent="0.35">
      <c r="I205" s="212"/>
      <c r="L205" s="212"/>
    </row>
    <row r="206" spans="9:12" x14ac:dyDescent="0.35">
      <c r="I206" s="212"/>
      <c r="L206" s="212"/>
    </row>
    <row r="207" spans="9:12" x14ac:dyDescent="0.35">
      <c r="I207" s="212"/>
      <c r="L207" s="212"/>
    </row>
    <row r="208" spans="9:12" x14ac:dyDescent="0.35">
      <c r="I208" s="212"/>
      <c r="L208" s="212"/>
    </row>
    <row r="209" spans="9:12" x14ac:dyDescent="0.35">
      <c r="I209" s="212"/>
      <c r="L209" s="212"/>
    </row>
    <row r="210" spans="9:12" x14ac:dyDescent="0.35">
      <c r="I210" s="212"/>
      <c r="L210" s="212"/>
    </row>
    <row r="211" spans="9:12" x14ac:dyDescent="0.35">
      <c r="I211" s="212"/>
      <c r="L211" s="212"/>
    </row>
    <row r="212" spans="9:12" x14ac:dyDescent="0.35">
      <c r="I212" s="212"/>
      <c r="L212" s="212"/>
    </row>
    <row r="213" spans="9:12" x14ac:dyDescent="0.35">
      <c r="I213" s="212"/>
      <c r="L213" s="212"/>
    </row>
    <row r="214" spans="9:12" x14ac:dyDescent="0.35">
      <c r="I214" s="212"/>
      <c r="L214" s="212"/>
    </row>
    <row r="215" spans="9:12" x14ac:dyDescent="0.35">
      <c r="I215" s="212"/>
      <c r="L215" s="212"/>
    </row>
    <row r="216" spans="9:12" x14ac:dyDescent="0.35">
      <c r="I216" s="212"/>
      <c r="L216" s="212"/>
    </row>
    <row r="217" spans="9:12" x14ac:dyDescent="0.35">
      <c r="I217" s="212"/>
      <c r="L217" s="212"/>
    </row>
    <row r="218" spans="9:12" x14ac:dyDescent="0.35">
      <c r="I218" s="212"/>
      <c r="L218" s="212"/>
    </row>
    <row r="219" spans="9:12" x14ac:dyDescent="0.35">
      <c r="I219" s="212"/>
      <c r="L219" s="212"/>
    </row>
    <row r="220" spans="9:12" x14ac:dyDescent="0.35">
      <c r="I220" s="212"/>
      <c r="L220" s="212"/>
    </row>
    <row r="221" spans="9:12" x14ac:dyDescent="0.35">
      <c r="I221" s="212"/>
      <c r="L221" s="212"/>
    </row>
    <row r="222" spans="9:12" x14ac:dyDescent="0.35">
      <c r="I222" s="212"/>
      <c r="L222" s="212"/>
    </row>
    <row r="223" spans="9:12" x14ac:dyDescent="0.35">
      <c r="I223" s="212"/>
      <c r="L223" s="212"/>
    </row>
    <row r="224" spans="9:12" x14ac:dyDescent="0.35">
      <c r="I224" s="212"/>
      <c r="L224" s="212"/>
    </row>
    <row r="225" spans="9:12" x14ac:dyDescent="0.35">
      <c r="I225" s="212"/>
      <c r="L225" s="212"/>
    </row>
    <row r="226" spans="9:12" x14ac:dyDescent="0.35">
      <c r="I226" s="212"/>
      <c r="L226" s="212"/>
    </row>
    <row r="227" spans="9:12" x14ac:dyDescent="0.35">
      <c r="I227" s="212"/>
      <c r="L227" s="212"/>
    </row>
    <row r="228" spans="9:12" x14ac:dyDescent="0.35">
      <c r="I228" s="212"/>
      <c r="L228" s="212"/>
    </row>
    <row r="229" spans="9:12" x14ac:dyDescent="0.35">
      <c r="I229" s="212"/>
      <c r="L229" s="212"/>
    </row>
    <row r="230" spans="9:12" x14ac:dyDescent="0.35">
      <c r="I230" s="212"/>
      <c r="L230" s="212"/>
    </row>
    <row r="231" spans="9:12" x14ac:dyDescent="0.35">
      <c r="I231" s="212"/>
      <c r="L231" s="212"/>
    </row>
    <row r="232" spans="9:12" x14ac:dyDescent="0.35">
      <c r="I232" s="212"/>
      <c r="L232" s="212"/>
    </row>
    <row r="233" spans="9:12" x14ac:dyDescent="0.35">
      <c r="I233" s="212"/>
      <c r="L233" s="212"/>
    </row>
    <row r="234" spans="9:12" x14ac:dyDescent="0.35">
      <c r="I234" s="212"/>
      <c r="L234" s="212"/>
    </row>
    <row r="235" spans="9:12" x14ac:dyDescent="0.35">
      <c r="I235" s="212"/>
      <c r="L235" s="212"/>
    </row>
    <row r="236" spans="9:12" x14ac:dyDescent="0.35">
      <c r="I236" s="212"/>
      <c r="L236" s="212"/>
    </row>
    <row r="237" spans="9:12" x14ac:dyDescent="0.35">
      <c r="I237" s="212"/>
      <c r="L237" s="212"/>
    </row>
    <row r="238" spans="9:12" x14ac:dyDescent="0.35">
      <c r="I238" s="212"/>
      <c r="L238" s="212"/>
    </row>
    <row r="239" spans="9:12" x14ac:dyDescent="0.35">
      <c r="I239" s="212"/>
      <c r="L239" s="212"/>
    </row>
    <row r="240" spans="9:12" x14ac:dyDescent="0.35">
      <c r="I240" s="212"/>
      <c r="L240" s="212"/>
    </row>
    <row r="241" spans="9:12" x14ac:dyDescent="0.35">
      <c r="I241" s="212"/>
      <c r="L241" s="212"/>
    </row>
    <row r="242" spans="9:12" x14ac:dyDescent="0.35">
      <c r="I242" s="212"/>
      <c r="L242" s="212"/>
    </row>
    <row r="243" spans="9:12" x14ac:dyDescent="0.35">
      <c r="I243" s="212"/>
      <c r="L243" s="212"/>
    </row>
    <row r="244" spans="9:12" x14ac:dyDescent="0.35">
      <c r="I244" s="212"/>
      <c r="L244" s="212"/>
    </row>
    <row r="245" spans="9:12" x14ac:dyDescent="0.35">
      <c r="I245" s="212"/>
      <c r="L245" s="212"/>
    </row>
    <row r="246" spans="9:12" x14ac:dyDescent="0.35">
      <c r="I246" s="212"/>
      <c r="L246" s="212"/>
    </row>
    <row r="247" spans="9:12" x14ac:dyDescent="0.35">
      <c r="I247" s="212"/>
      <c r="L247" s="212"/>
    </row>
    <row r="248" spans="9:12" x14ac:dyDescent="0.35">
      <c r="I248" s="212"/>
      <c r="L248" s="212"/>
    </row>
    <row r="249" spans="9:12" x14ac:dyDescent="0.35">
      <c r="I249" s="212"/>
      <c r="L249" s="212"/>
    </row>
    <row r="250" spans="9:12" x14ac:dyDescent="0.35">
      <c r="I250" s="212"/>
      <c r="L250" s="212"/>
    </row>
    <row r="251" spans="9:12" x14ac:dyDescent="0.35">
      <c r="I251" s="212"/>
      <c r="L251" s="212"/>
    </row>
    <row r="252" spans="9:12" x14ac:dyDescent="0.35">
      <c r="I252" s="212"/>
      <c r="L252" s="212"/>
    </row>
    <row r="253" spans="9:12" x14ac:dyDescent="0.35">
      <c r="I253" s="212"/>
      <c r="L253" s="212"/>
    </row>
    <row r="254" spans="9:12" x14ac:dyDescent="0.35">
      <c r="I254" s="212"/>
      <c r="L254" s="212"/>
    </row>
    <row r="255" spans="9:12" x14ac:dyDescent="0.35">
      <c r="I255" s="212"/>
      <c r="L255" s="212"/>
    </row>
    <row r="256" spans="9:12" x14ac:dyDescent="0.35">
      <c r="I256" s="212"/>
      <c r="L256" s="212"/>
    </row>
    <row r="257" spans="9:12" x14ac:dyDescent="0.35">
      <c r="I257" s="212"/>
      <c r="L257" s="212"/>
    </row>
    <row r="258" spans="9:12" x14ac:dyDescent="0.35">
      <c r="I258" s="212"/>
      <c r="L258" s="212"/>
    </row>
    <row r="259" spans="9:12" x14ac:dyDescent="0.35">
      <c r="I259" s="212"/>
      <c r="L259" s="212"/>
    </row>
    <row r="260" spans="9:12" x14ac:dyDescent="0.35">
      <c r="I260" s="212"/>
      <c r="L260" s="212"/>
    </row>
    <row r="261" spans="9:12" x14ac:dyDescent="0.35">
      <c r="I261" s="212"/>
      <c r="L261" s="212"/>
    </row>
    <row r="262" spans="9:12" x14ac:dyDescent="0.35">
      <c r="I262" s="212"/>
      <c r="L262" s="212"/>
    </row>
    <row r="263" spans="9:12" x14ac:dyDescent="0.35">
      <c r="I263" s="212"/>
      <c r="L263" s="212"/>
    </row>
    <row r="264" spans="9:12" x14ac:dyDescent="0.35">
      <c r="I264" s="212"/>
      <c r="L264" s="212"/>
    </row>
    <row r="265" spans="9:12" x14ac:dyDescent="0.35">
      <c r="I265" s="212"/>
      <c r="L265" s="212"/>
    </row>
    <row r="266" spans="9:12" x14ac:dyDescent="0.35">
      <c r="I266" s="212"/>
      <c r="L266" s="212"/>
    </row>
    <row r="267" spans="9:12" x14ac:dyDescent="0.35">
      <c r="I267" s="212"/>
      <c r="L267" s="212"/>
    </row>
    <row r="268" spans="9:12" x14ac:dyDescent="0.35">
      <c r="I268" s="212"/>
      <c r="L268" s="212"/>
    </row>
    <row r="269" spans="9:12" x14ac:dyDescent="0.35">
      <c r="I269" s="212"/>
      <c r="L269" s="212"/>
    </row>
    <row r="270" spans="9:12" x14ac:dyDescent="0.35">
      <c r="I270" s="212"/>
      <c r="L270" s="212"/>
    </row>
    <row r="271" spans="9:12" x14ac:dyDescent="0.35">
      <c r="I271" s="212"/>
      <c r="L271" s="212"/>
    </row>
    <row r="272" spans="9:12" x14ac:dyDescent="0.35">
      <c r="I272" s="212"/>
      <c r="L272" s="212"/>
    </row>
    <row r="273" spans="9:12" x14ac:dyDescent="0.35">
      <c r="I273" s="212"/>
      <c r="L273" s="212"/>
    </row>
    <row r="274" spans="9:12" x14ac:dyDescent="0.35">
      <c r="I274" s="212"/>
      <c r="L274" s="212"/>
    </row>
    <row r="275" spans="9:12" x14ac:dyDescent="0.35">
      <c r="I275" s="212"/>
      <c r="L275" s="212"/>
    </row>
    <row r="276" spans="9:12" x14ac:dyDescent="0.35">
      <c r="I276" s="212"/>
      <c r="L276" s="212"/>
    </row>
    <row r="277" spans="9:12" x14ac:dyDescent="0.35">
      <c r="I277" s="212"/>
      <c r="L277" s="212"/>
    </row>
    <row r="278" spans="9:12" x14ac:dyDescent="0.35">
      <c r="I278" s="212"/>
      <c r="L278" s="212"/>
    </row>
    <row r="279" spans="9:12" x14ac:dyDescent="0.35">
      <c r="I279" s="212"/>
      <c r="L279" s="212"/>
    </row>
    <row r="280" spans="9:12" x14ac:dyDescent="0.35">
      <c r="I280" s="212"/>
      <c r="L280" s="212"/>
    </row>
    <row r="281" spans="9:12" x14ac:dyDescent="0.35">
      <c r="I281" s="212"/>
      <c r="L281" s="212"/>
    </row>
    <row r="282" spans="9:12" x14ac:dyDescent="0.35">
      <c r="I282" s="212"/>
      <c r="L282" s="212"/>
    </row>
    <row r="283" spans="9:12" x14ac:dyDescent="0.35">
      <c r="I283" s="212"/>
      <c r="L283" s="212"/>
    </row>
    <row r="284" spans="9:12" x14ac:dyDescent="0.35">
      <c r="I284" s="212"/>
      <c r="L284" s="212"/>
    </row>
    <row r="285" spans="9:12" x14ac:dyDescent="0.35">
      <c r="I285" s="212"/>
      <c r="L285" s="212"/>
    </row>
    <row r="286" spans="9:12" x14ac:dyDescent="0.35">
      <c r="I286" s="212"/>
      <c r="L286" s="212"/>
    </row>
    <row r="287" spans="9:12" x14ac:dyDescent="0.35">
      <c r="I287" s="212"/>
      <c r="L287" s="212"/>
    </row>
    <row r="288" spans="9:12" x14ac:dyDescent="0.35">
      <c r="I288" s="212"/>
      <c r="L288" s="212"/>
    </row>
    <row r="289" spans="9:12" x14ac:dyDescent="0.35">
      <c r="I289" s="212"/>
      <c r="L289" s="212"/>
    </row>
    <row r="290" spans="9:12" x14ac:dyDescent="0.35">
      <c r="I290" s="212"/>
      <c r="L290" s="212"/>
    </row>
    <row r="291" spans="9:12" x14ac:dyDescent="0.35">
      <c r="I291" s="212"/>
      <c r="L291" s="212"/>
    </row>
    <row r="292" spans="9:12" x14ac:dyDescent="0.35">
      <c r="I292" s="212"/>
      <c r="L292" s="212"/>
    </row>
    <row r="293" spans="9:12" x14ac:dyDescent="0.35">
      <c r="I293" s="212"/>
      <c r="L293" s="212"/>
    </row>
    <row r="294" spans="9:12" x14ac:dyDescent="0.35">
      <c r="I294" s="212"/>
      <c r="L294" s="212"/>
    </row>
    <row r="295" spans="9:12" x14ac:dyDescent="0.35">
      <c r="I295" s="212"/>
      <c r="L295" s="212"/>
    </row>
    <row r="296" spans="9:12" x14ac:dyDescent="0.35">
      <c r="I296" s="212"/>
      <c r="L296" s="212"/>
    </row>
    <row r="297" spans="9:12" x14ac:dyDescent="0.35">
      <c r="I297" s="212"/>
      <c r="L297" s="212"/>
    </row>
    <row r="298" spans="9:12" x14ac:dyDescent="0.35">
      <c r="I298" s="212"/>
      <c r="L298" s="212"/>
    </row>
    <row r="299" spans="9:12" x14ac:dyDescent="0.35">
      <c r="I299" s="212"/>
      <c r="L299" s="212"/>
    </row>
    <row r="300" spans="9:12" x14ac:dyDescent="0.35">
      <c r="I300" s="212"/>
      <c r="L300" s="212"/>
    </row>
    <row r="301" spans="9:12" x14ac:dyDescent="0.35">
      <c r="I301" s="212"/>
      <c r="L301" s="212"/>
    </row>
    <row r="302" spans="9:12" x14ac:dyDescent="0.35">
      <c r="I302" s="212"/>
      <c r="L302" s="212"/>
    </row>
    <row r="303" spans="9:12" x14ac:dyDescent="0.35">
      <c r="I303" s="212"/>
      <c r="L303" s="212"/>
    </row>
    <row r="304" spans="9:12" x14ac:dyDescent="0.35">
      <c r="I304" s="212"/>
      <c r="L304" s="212"/>
    </row>
    <row r="305" spans="9:12" x14ac:dyDescent="0.35">
      <c r="I305" s="212"/>
      <c r="L305" s="212"/>
    </row>
    <row r="306" spans="9:12" x14ac:dyDescent="0.35">
      <c r="I306" s="212"/>
      <c r="L306" s="212"/>
    </row>
    <row r="307" spans="9:12" x14ac:dyDescent="0.35">
      <c r="I307" s="212"/>
      <c r="L307" s="212"/>
    </row>
    <row r="308" spans="9:12" x14ac:dyDescent="0.35">
      <c r="I308" s="212"/>
      <c r="L308" s="212"/>
    </row>
    <row r="309" spans="9:12" x14ac:dyDescent="0.35">
      <c r="I309" s="212"/>
      <c r="L309" s="212"/>
    </row>
    <row r="310" spans="9:12" x14ac:dyDescent="0.35">
      <c r="I310" s="212"/>
      <c r="L310" s="212"/>
    </row>
    <row r="311" spans="9:12" x14ac:dyDescent="0.35">
      <c r="I311" s="212"/>
      <c r="L311" s="212"/>
    </row>
    <row r="312" spans="9:12" x14ac:dyDescent="0.35">
      <c r="I312" s="212"/>
      <c r="L312" s="212"/>
    </row>
    <row r="313" spans="9:12" x14ac:dyDescent="0.35">
      <c r="I313" s="212"/>
      <c r="L313" s="212"/>
    </row>
    <row r="314" spans="9:12" x14ac:dyDescent="0.35">
      <c r="I314" s="212"/>
      <c r="L314" s="212"/>
    </row>
    <row r="315" spans="9:12" x14ac:dyDescent="0.35">
      <c r="I315" s="212"/>
      <c r="L315" s="212"/>
    </row>
    <row r="316" spans="9:12" x14ac:dyDescent="0.35">
      <c r="I316" s="212"/>
      <c r="L316" s="212"/>
    </row>
    <row r="317" spans="9:12" x14ac:dyDescent="0.35">
      <c r="I317" s="212"/>
      <c r="L317" s="212"/>
    </row>
    <row r="318" spans="9:12" x14ac:dyDescent="0.35">
      <c r="I318" s="212"/>
      <c r="L318" s="212"/>
    </row>
    <row r="319" spans="9:12" x14ac:dyDescent="0.35">
      <c r="I319" s="212"/>
      <c r="L319" s="212"/>
    </row>
    <row r="320" spans="9:12" x14ac:dyDescent="0.35">
      <c r="I320" s="212"/>
      <c r="L320" s="212"/>
    </row>
    <row r="321" spans="9:12" x14ac:dyDescent="0.35">
      <c r="I321" s="212"/>
      <c r="L321" s="212"/>
    </row>
    <row r="322" spans="9:12" x14ac:dyDescent="0.35">
      <c r="I322" s="212"/>
      <c r="L322" s="212"/>
    </row>
    <row r="323" spans="9:12" x14ac:dyDescent="0.35">
      <c r="I323" s="212"/>
      <c r="L323" s="212"/>
    </row>
    <row r="324" spans="9:12" x14ac:dyDescent="0.35">
      <c r="I324" s="212"/>
      <c r="L324" s="212"/>
    </row>
    <row r="325" spans="9:12" x14ac:dyDescent="0.35">
      <c r="I325" s="212"/>
      <c r="L325" s="212"/>
    </row>
    <row r="326" spans="9:12" x14ac:dyDescent="0.35">
      <c r="I326" s="212"/>
      <c r="L326" s="212"/>
    </row>
    <row r="327" spans="9:12" x14ac:dyDescent="0.35">
      <c r="I327" s="212"/>
      <c r="L327" s="212"/>
    </row>
    <row r="328" spans="9:12" x14ac:dyDescent="0.35">
      <c r="I328" s="212"/>
      <c r="L328" s="212"/>
    </row>
    <row r="329" spans="9:12" x14ac:dyDescent="0.35">
      <c r="I329" s="212"/>
      <c r="L329" s="212"/>
    </row>
    <row r="330" spans="9:12" x14ac:dyDescent="0.35">
      <c r="I330" s="212"/>
      <c r="L330" s="212"/>
    </row>
    <row r="331" spans="9:12" x14ac:dyDescent="0.35">
      <c r="I331" s="212"/>
      <c r="L331" s="212"/>
    </row>
    <row r="332" spans="9:12" x14ac:dyDescent="0.35">
      <c r="I332" s="212"/>
      <c r="L332" s="212"/>
    </row>
    <row r="333" spans="9:12" x14ac:dyDescent="0.35">
      <c r="I333" s="212"/>
      <c r="L333" s="212"/>
    </row>
    <row r="334" spans="9:12" x14ac:dyDescent="0.35">
      <c r="I334" s="212"/>
      <c r="L334" s="212"/>
    </row>
    <row r="335" spans="9:12" x14ac:dyDescent="0.35">
      <c r="I335" s="212"/>
      <c r="L335" s="212"/>
    </row>
    <row r="336" spans="9:12" x14ac:dyDescent="0.35">
      <c r="I336" s="212"/>
      <c r="L336" s="212"/>
    </row>
    <row r="337" spans="9:12" x14ac:dyDescent="0.35">
      <c r="I337" s="212"/>
      <c r="L337" s="212"/>
    </row>
    <row r="338" spans="9:12" x14ac:dyDescent="0.35">
      <c r="I338" s="212"/>
      <c r="L338" s="212"/>
    </row>
    <row r="339" spans="9:12" x14ac:dyDescent="0.35">
      <c r="I339" s="212"/>
      <c r="L339" s="212"/>
    </row>
    <row r="340" spans="9:12" x14ac:dyDescent="0.35">
      <c r="I340" s="212"/>
      <c r="L340" s="212"/>
    </row>
    <row r="341" spans="9:12" x14ac:dyDescent="0.35">
      <c r="I341" s="212"/>
      <c r="L341" s="212"/>
    </row>
    <row r="342" spans="9:12" x14ac:dyDescent="0.35">
      <c r="I342" s="212"/>
      <c r="L342" s="212"/>
    </row>
    <row r="343" spans="9:12" x14ac:dyDescent="0.35">
      <c r="I343" s="212"/>
      <c r="L343" s="212"/>
    </row>
    <row r="344" spans="9:12" x14ac:dyDescent="0.35">
      <c r="I344" s="212"/>
      <c r="L344" s="212"/>
    </row>
    <row r="345" spans="9:12" x14ac:dyDescent="0.35">
      <c r="I345" s="212"/>
      <c r="L345" s="212"/>
    </row>
    <row r="346" spans="9:12" x14ac:dyDescent="0.35">
      <c r="I346" s="212"/>
      <c r="L346" s="212"/>
    </row>
    <row r="347" spans="9:12" x14ac:dyDescent="0.35">
      <c r="I347" s="212"/>
      <c r="L347" s="212"/>
    </row>
    <row r="348" spans="9:12" x14ac:dyDescent="0.35">
      <c r="I348" s="212"/>
      <c r="L348" s="212"/>
    </row>
    <row r="349" spans="9:12" x14ac:dyDescent="0.35">
      <c r="I349" s="212"/>
      <c r="L349" s="212"/>
    </row>
    <row r="350" spans="9:12" x14ac:dyDescent="0.35">
      <c r="I350" s="212"/>
      <c r="L350" s="212"/>
    </row>
    <row r="351" spans="9:12" x14ac:dyDescent="0.35">
      <c r="I351" s="212"/>
      <c r="L351" s="212"/>
    </row>
    <row r="352" spans="9:12" x14ac:dyDescent="0.35">
      <c r="I352" s="212"/>
      <c r="L352" s="212"/>
    </row>
    <row r="353" spans="9:12" x14ac:dyDescent="0.35">
      <c r="I353" s="212"/>
      <c r="L353" s="212"/>
    </row>
    <row r="354" spans="9:12" x14ac:dyDescent="0.35">
      <c r="I354" s="212"/>
      <c r="L354" s="212"/>
    </row>
    <row r="355" spans="9:12" x14ac:dyDescent="0.35">
      <c r="I355" s="212"/>
      <c r="L355" s="212"/>
    </row>
    <row r="356" spans="9:12" x14ac:dyDescent="0.35">
      <c r="I356" s="212"/>
      <c r="L356" s="212"/>
    </row>
    <row r="357" spans="9:12" x14ac:dyDescent="0.35">
      <c r="I357" s="212"/>
      <c r="L357" s="212"/>
    </row>
    <row r="358" spans="9:12" x14ac:dyDescent="0.35">
      <c r="I358" s="212"/>
      <c r="L358" s="212"/>
    </row>
    <row r="359" spans="9:12" x14ac:dyDescent="0.35">
      <c r="I359" s="212"/>
      <c r="L359" s="212"/>
    </row>
    <row r="360" spans="9:12" x14ac:dyDescent="0.35">
      <c r="I360" s="212"/>
      <c r="L360" s="212"/>
    </row>
    <row r="361" spans="9:12" x14ac:dyDescent="0.35">
      <c r="I361" s="212"/>
      <c r="L361" s="212"/>
    </row>
    <row r="362" spans="9:12" x14ac:dyDescent="0.35">
      <c r="I362" s="212"/>
      <c r="L362" s="212"/>
    </row>
    <row r="363" spans="9:12" x14ac:dyDescent="0.35">
      <c r="I363" s="212"/>
      <c r="L363" s="212"/>
    </row>
    <row r="364" spans="9:12" x14ac:dyDescent="0.35">
      <c r="I364" s="212"/>
      <c r="L364" s="212"/>
    </row>
    <row r="365" spans="9:12" x14ac:dyDescent="0.35">
      <c r="I365" s="212"/>
      <c r="L365" s="212"/>
    </row>
    <row r="366" spans="9:12" x14ac:dyDescent="0.35">
      <c r="I366" s="212"/>
      <c r="L366" s="212"/>
    </row>
    <row r="367" spans="9:12" x14ac:dyDescent="0.35">
      <c r="I367" s="212"/>
      <c r="L367" s="212"/>
    </row>
    <row r="368" spans="9:12" x14ac:dyDescent="0.35">
      <c r="I368" s="212"/>
      <c r="L368" s="212"/>
    </row>
    <row r="369" spans="9:12" x14ac:dyDescent="0.35">
      <c r="I369" s="212"/>
      <c r="L369" s="212"/>
    </row>
    <row r="370" spans="9:12" x14ac:dyDescent="0.35">
      <c r="I370" s="212"/>
      <c r="L370" s="212"/>
    </row>
    <row r="371" spans="9:12" x14ac:dyDescent="0.35">
      <c r="I371" s="212"/>
      <c r="L371" s="212"/>
    </row>
    <row r="372" spans="9:12" x14ac:dyDescent="0.35">
      <c r="I372" s="212"/>
      <c r="L372" s="212"/>
    </row>
    <row r="373" spans="9:12" x14ac:dyDescent="0.35">
      <c r="I373" s="212"/>
      <c r="L373" s="212"/>
    </row>
    <row r="374" spans="9:12" x14ac:dyDescent="0.35">
      <c r="I374" s="212"/>
      <c r="L374" s="212"/>
    </row>
    <row r="375" spans="9:12" x14ac:dyDescent="0.35">
      <c r="I375" s="212"/>
      <c r="L375" s="212"/>
    </row>
    <row r="376" spans="9:12" x14ac:dyDescent="0.35">
      <c r="I376" s="212"/>
      <c r="L376" s="212"/>
    </row>
    <row r="377" spans="9:12" x14ac:dyDescent="0.35">
      <c r="I377" s="212"/>
      <c r="L377" s="212"/>
    </row>
    <row r="378" spans="9:12" x14ac:dyDescent="0.35">
      <c r="I378" s="212"/>
      <c r="L378" s="212"/>
    </row>
    <row r="379" spans="9:12" x14ac:dyDescent="0.35">
      <c r="I379" s="212"/>
      <c r="L379" s="212"/>
    </row>
    <row r="380" spans="9:12" x14ac:dyDescent="0.35">
      <c r="I380" s="212"/>
      <c r="L380" s="212"/>
    </row>
    <row r="381" spans="9:12" x14ac:dyDescent="0.35">
      <c r="I381" s="212"/>
      <c r="L381" s="212"/>
    </row>
    <row r="382" spans="9:12" x14ac:dyDescent="0.35">
      <c r="I382" s="212"/>
      <c r="L382" s="212"/>
    </row>
    <row r="383" spans="9:12" x14ac:dyDescent="0.35">
      <c r="I383" s="212"/>
      <c r="L383" s="212"/>
    </row>
    <row r="384" spans="9:12" x14ac:dyDescent="0.35">
      <c r="I384" s="212"/>
      <c r="L384" s="212"/>
    </row>
    <row r="385" spans="9:12" x14ac:dyDescent="0.35">
      <c r="I385" s="212"/>
      <c r="L385" s="212"/>
    </row>
    <row r="386" spans="9:12" x14ac:dyDescent="0.35">
      <c r="I386" s="212"/>
      <c r="L386" s="212"/>
    </row>
    <row r="387" spans="9:12" x14ac:dyDescent="0.35">
      <c r="I387" s="212"/>
      <c r="L387" s="212"/>
    </row>
    <row r="388" spans="9:12" x14ac:dyDescent="0.35">
      <c r="I388" s="212"/>
      <c r="L388" s="212"/>
    </row>
    <row r="389" spans="9:12" x14ac:dyDescent="0.35">
      <c r="I389" s="212"/>
      <c r="L389" s="212"/>
    </row>
    <row r="390" spans="9:12" x14ac:dyDescent="0.35">
      <c r="I390" s="212"/>
      <c r="L390" s="212"/>
    </row>
    <row r="391" spans="9:12" x14ac:dyDescent="0.35">
      <c r="I391" s="212"/>
      <c r="L391" s="212"/>
    </row>
    <row r="392" spans="9:12" x14ac:dyDescent="0.35">
      <c r="I392" s="212"/>
      <c r="L392" s="212"/>
    </row>
    <row r="393" spans="9:12" x14ac:dyDescent="0.35">
      <c r="I393" s="212"/>
      <c r="L393" s="212"/>
    </row>
    <row r="394" spans="9:12" x14ac:dyDescent="0.35">
      <c r="I394" s="212"/>
      <c r="L394" s="212"/>
    </row>
    <row r="395" spans="9:12" x14ac:dyDescent="0.35">
      <c r="I395" s="212"/>
      <c r="L395" s="212"/>
    </row>
    <row r="396" spans="9:12" x14ac:dyDescent="0.35">
      <c r="I396" s="212"/>
      <c r="L396" s="212"/>
    </row>
    <row r="397" spans="9:12" x14ac:dyDescent="0.35">
      <c r="I397" s="212"/>
      <c r="L397" s="212"/>
    </row>
    <row r="398" spans="9:12" x14ac:dyDescent="0.35">
      <c r="I398" s="212"/>
      <c r="L398" s="212"/>
    </row>
    <row r="399" spans="9:12" x14ac:dyDescent="0.35">
      <c r="I399" s="212"/>
      <c r="L399" s="212"/>
    </row>
    <row r="400" spans="9:12" x14ac:dyDescent="0.35">
      <c r="I400" s="212"/>
      <c r="L400" s="212"/>
    </row>
    <row r="401" spans="9:12" x14ac:dyDescent="0.35">
      <c r="I401" s="212"/>
      <c r="L401" s="212"/>
    </row>
    <row r="402" spans="9:12" x14ac:dyDescent="0.35">
      <c r="I402" s="212"/>
      <c r="L402" s="212"/>
    </row>
    <row r="403" spans="9:12" x14ac:dyDescent="0.35">
      <c r="I403" s="212"/>
      <c r="L403" s="212"/>
    </row>
    <row r="404" spans="9:12" x14ac:dyDescent="0.35">
      <c r="I404" s="212"/>
      <c r="L404" s="212"/>
    </row>
    <row r="405" spans="9:12" x14ac:dyDescent="0.35">
      <c r="I405" s="212"/>
      <c r="L405" s="212"/>
    </row>
    <row r="406" spans="9:12" x14ac:dyDescent="0.35">
      <c r="I406" s="212"/>
      <c r="L406" s="212"/>
    </row>
    <row r="407" spans="9:12" x14ac:dyDescent="0.35">
      <c r="I407" s="212"/>
      <c r="L407" s="212"/>
    </row>
    <row r="408" spans="9:12" x14ac:dyDescent="0.35">
      <c r="I408" s="212"/>
      <c r="L408" s="212"/>
    </row>
    <row r="409" spans="9:12" x14ac:dyDescent="0.35">
      <c r="I409" s="212"/>
      <c r="L409" s="212"/>
    </row>
    <row r="410" spans="9:12" x14ac:dyDescent="0.35">
      <c r="I410" s="212"/>
      <c r="L410" s="212"/>
    </row>
    <row r="411" spans="9:12" x14ac:dyDescent="0.35">
      <c r="I411" s="212"/>
      <c r="L411" s="212"/>
    </row>
    <row r="412" spans="9:12" x14ac:dyDescent="0.35">
      <c r="I412" s="212"/>
      <c r="L412" s="212"/>
    </row>
    <row r="413" spans="9:12" x14ac:dyDescent="0.35">
      <c r="I413" s="212"/>
      <c r="L413" s="212"/>
    </row>
    <row r="414" spans="9:12" x14ac:dyDescent="0.35">
      <c r="I414" s="212"/>
      <c r="L414" s="212"/>
    </row>
    <row r="415" spans="9:12" x14ac:dyDescent="0.35">
      <c r="I415" s="212"/>
      <c r="L415" s="212"/>
    </row>
    <row r="416" spans="9:12" x14ac:dyDescent="0.35">
      <c r="I416" s="212"/>
      <c r="L416" s="212"/>
    </row>
    <row r="417" spans="9:12" x14ac:dyDescent="0.35">
      <c r="I417" s="212"/>
      <c r="L417" s="212"/>
    </row>
    <row r="418" spans="9:12" x14ac:dyDescent="0.35">
      <c r="I418" s="212"/>
      <c r="L418" s="212"/>
    </row>
    <row r="419" spans="9:12" x14ac:dyDescent="0.35">
      <c r="I419" s="212"/>
      <c r="L419" s="212"/>
    </row>
    <row r="420" spans="9:12" x14ac:dyDescent="0.35">
      <c r="I420" s="212"/>
      <c r="L420" s="212"/>
    </row>
    <row r="421" spans="9:12" x14ac:dyDescent="0.35">
      <c r="I421" s="212"/>
      <c r="L421" s="212"/>
    </row>
    <row r="422" spans="9:12" x14ac:dyDescent="0.35">
      <c r="I422" s="212"/>
      <c r="L422" s="212"/>
    </row>
    <row r="423" spans="9:12" x14ac:dyDescent="0.35">
      <c r="I423" s="212"/>
      <c r="L423" s="212"/>
    </row>
    <row r="424" spans="9:12" x14ac:dyDescent="0.35">
      <c r="I424" s="212"/>
      <c r="L424" s="212"/>
    </row>
    <row r="425" spans="9:12" x14ac:dyDescent="0.35">
      <c r="I425" s="212"/>
      <c r="L425" s="212"/>
    </row>
    <row r="426" spans="9:12" x14ac:dyDescent="0.35">
      <c r="I426" s="212"/>
      <c r="L426" s="212"/>
    </row>
    <row r="427" spans="9:12" x14ac:dyDescent="0.35">
      <c r="I427" s="212"/>
      <c r="L427" s="212"/>
    </row>
    <row r="428" spans="9:12" x14ac:dyDescent="0.35">
      <c r="I428" s="212"/>
      <c r="L428" s="212"/>
    </row>
    <row r="429" spans="9:12" x14ac:dyDescent="0.35">
      <c r="I429" s="212"/>
      <c r="L429" s="212"/>
    </row>
    <row r="430" spans="9:12" x14ac:dyDescent="0.35">
      <c r="I430" s="212"/>
      <c r="L430" s="212"/>
    </row>
    <row r="431" spans="9:12" x14ac:dyDescent="0.35">
      <c r="I431" s="212"/>
      <c r="L431" s="212"/>
    </row>
    <row r="432" spans="9:12" x14ac:dyDescent="0.35">
      <c r="I432" s="212"/>
      <c r="L432" s="212"/>
    </row>
    <row r="433" spans="9:12" x14ac:dyDescent="0.35">
      <c r="I433" s="212"/>
      <c r="L433" s="212"/>
    </row>
    <row r="434" spans="9:12" x14ac:dyDescent="0.35">
      <c r="I434" s="212"/>
      <c r="L434" s="212"/>
    </row>
    <row r="435" spans="9:12" x14ac:dyDescent="0.35">
      <c r="I435" s="212"/>
      <c r="L435" s="212"/>
    </row>
    <row r="436" spans="9:12" x14ac:dyDescent="0.35">
      <c r="I436" s="212"/>
      <c r="L436" s="212"/>
    </row>
    <row r="437" spans="9:12" x14ac:dyDescent="0.35">
      <c r="I437" s="212"/>
      <c r="L437" s="212"/>
    </row>
    <row r="438" spans="9:12" x14ac:dyDescent="0.35">
      <c r="I438" s="212"/>
      <c r="L438" s="212"/>
    </row>
    <row r="439" spans="9:12" x14ac:dyDescent="0.35">
      <c r="I439" s="212"/>
      <c r="L439" s="212"/>
    </row>
    <row r="440" spans="9:12" x14ac:dyDescent="0.35">
      <c r="I440" s="212"/>
      <c r="L440" s="212"/>
    </row>
    <row r="441" spans="9:12" x14ac:dyDescent="0.35">
      <c r="I441" s="212"/>
      <c r="L441" s="212"/>
    </row>
    <row r="442" spans="9:12" x14ac:dyDescent="0.35">
      <c r="I442" s="212"/>
      <c r="L442" s="212"/>
    </row>
    <row r="443" spans="9:12" x14ac:dyDescent="0.35">
      <c r="I443" s="212"/>
      <c r="L443" s="212"/>
    </row>
    <row r="444" spans="9:12" x14ac:dyDescent="0.35">
      <c r="I444" s="212"/>
      <c r="L444" s="212"/>
    </row>
    <row r="445" spans="9:12" x14ac:dyDescent="0.35">
      <c r="I445" s="212"/>
      <c r="L445" s="212"/>
    </row>
    <row r="446" spans="9:12" x14ac:dyDescent="0.35">
      <c r="I446" s="212"/>
      <c r="L446" s="212"/>
    </row>
    <row r="447" spans="9:12" x14ac:dyDescent="0.35">
      <c r="I447" s="212"/>
      <c r="L447" s="212"/>
    </row>
    <row r="448" spans="9:12" x14ac:dyDescent="0.35">
      <c r="I448" s="212"/>
      <c r="L448" s="212"/>
    </row>
    <row r="449" spans="9:12" x14ac:dyDescent="0.35">
      <c r="I449" s="212"/>
      <c r="L449" s="212"/>
    </row>
    <row r="450" spans="9:12" x14ac:dyDescent="0.35">
      <c r="I450" s="212"/>
      <c r="L450" s="212"/>
    </row>
    <row r="451" spans="9:12" x14ac:dyDescent="0.35">
      <c r="I451" s="212"/>
      <c r="L451" s="212"/>
    </row>
    <row r="452" spans="9:12" x14ac:dyDescent="0.35">
      <c r="I452" s="212"/>
      <c r="L452" s="212"/>
    </row>
    <row r="453" spans="9:12" x14ac:dyDescent="0.35">
      <c r="I453" s="212"/>
      <c r="L453" s="212"/>
    </row>
    <row r="454" spans="9:12" x14ac:dyDescent="0.35">
      <c r="I454" s="212"/>
      <c r="L454" s="212"/>
    </row>
    <row r="455" spans="9:12" x14ac:dyDescent="0.35">
      <c r="I455" s="212"/>
      <c r="L455" s="212"/>
    </row>
    <row r="456" spans="9:12" x14ac:dyDescent="0.35">
      <c r="I456" s="212"/>
      <c r="L456" s="212"/>
    </row>
    <row r="457" spans="9:12" x14ac:dyDescent="0.35">
      <c r="I457" s="212"/>
      <c r="L457" s="212"/>
    </row>
    <row r="458" spans="9:12" x14ac:dyDescent="0.35">
      <c r="I458" s="212"/>
      <c r="L458" s="212"/>
    </row>
    <row r="459" spans="9:12" x14ac:dyDescent="0.35">
      <c r="I459" s="212"/>
      <c r="L459" s="212"/>
    </row>
    <row r="460" spans="9:12" x14ac:dyDescent="0.35">
      <c r="I460" s="212"/>
      <c r="L460" s="212"/>
    </row>
    <row r="461" spans="9:12" x14ac:dyDescent="0.35">
      <c r="I461" s="212"/>
      <c r="L461" s="212"/>
    </row>
    <row r="462" spans="9:12" x14ac:dyDescent="0.35">
      <c r="I462" s="212"/>
      <c r="L462" s="212"/>
    </row>
    <row r="463" spans="9:12" x14ac:dyDescent="0.35">
      <c r="I463" s="212"/>
      <c r="L463" s="212"/>
    </row>
    <row r="464" spans="9:12" x14ac:dyDescent="0.35">
      <c r="I464" s="212"/>
      <c r="L464" s="212"/>
    </row>
    <row r="465" spans="9:12" x14ac:dyDescent="0.35">
      <c r="I465" s="212"/>
      <c r="L465" s="212"/>
    </row>
    <row r="466" spans="9:12" x14ac:dyDescent="0.35">
      <c r="I466" s="212"/>
      <c r="L466" s="212"/>
    </row>
    <row r="467" spans="9:12" x14ac:dyDescent="0.35">
      <c r="I467" s="212"/>
      <c r="L467" s="212"/>
    </row>
    <row r="468" spans="9:12" x14ac:dyDescent="0.35">
      <c r="I468" s="212"/>
      <c r="L468" s="212"/>
    </row>
    <row r="469" spans="9:12" x14ac:dyDescent="0.35">
      <c r="I469" s="212"/>
      <c r="L469" s="212"/>
    </row>
    <row r="470" spans="9:12" x14ac:dyDescent="0.35">
      <c r="I470" s="212"/>
      <c r="L470" s="212"/>
    </row>
    <row r="471" spans="9:12" x14ac:dyDescent="0.35">
      <c r="I471" s="212"/>
      <c r="L471" s="212"/>
    </row>
    <row r="472" spans="9:12" x14ac:dyDescent="0.35">
      <c r="I472" s="212"/>
      <c r="L472" s="212"/>
    </row>
    <row r="473" spans="9:12" x14ac:dyDescent="0.35">
      <c r="I473" s="212"/>
      <c r="L473" s="212"/>
    </row>
    <row r="474" spans="9:12" x14ac:dyDescent="0.35">
      <c r="I474" s="212"/>
      <c r="L474" s="212"/>
    </row>
    <row r="475" spans="9:12" x14ac:dyDescent="0.35">
      <c r="I475" s="212"/>
      <c r="L475" s="212"/>
    </row>
    <row r="476" spans="9:12" x14ac:dyDescent="0.35">
      <c r="I476" s="212"/>
      <c r="L476" s="212"/>
    </row>
    <row r="477" spans="9:12" x14ac:dyDescent="0.35">
      <c r="I477" s="212"/>
      <c r="L477" s="212"/>
    </row>
    <row r="478" spans="9:12" x14ac:dyDescent="0.35">
      <c r="I478" s="212"/>
      <c r="L478" s="212"/>
    </row>
    <row r="479" spans="9:12" x14ac:dyDescent="0.35">
      <c r="I479" s="212"/>
      <c r="L479" s="212"/>
    </row>
    <row r="480" spans="9:12" x14ac:dyDescent="0.35">
      <c r="I480" s="212"/>
      <c r="L480" s="212"/>
    </row>
    <row r="481" spans="9:12" x14ac:dyDescent="0.35">
      <c r="I481" s="212"/>
      <c r="L481" s="212"/>
    </row>
    <row r="482" spans="9:12" x14ac:dyDescent="0.35">
      <c r="I482" s="212"/>
      <c r="L482" s="212"/>
    </row>
    <row r="483" spans="9:12" x14ac:dyDescent="0.35">
      <c r="I483" s="212"/>
      <c r="L483" s="212"/>
    </row>
    <row r="484" spans="9:12" x14ac:dyDescent="0.35">
      <c r="I484" s="212"/>
      <c r="L484" s="212"/>
    </row>
    <row r="485" spans="9:12" x14ac:dyDescent="0.35">
      <c r="I485" s="212"/>
      <c r="L485" s="212"/>
    </row>
    <row r="486" spans="9:12" x14ac:dyDescent="0.35">
      <c r="I486" s="212"/>
      <c r="L486" s="212"/>
    </row>
    <row r="487" spans="9:12" x14ac:dyDescent="0.35">
      <c r="I487" s="212"/>
      <c r="L487" s="212"/>
    </row>
    <row r="488" spans="9:12" x14ac:dyDescent="0.35">
      <c r="I488" s="212"/>
      <c r="L488" s="212"/>
    </row>
    <row r="489" spans="9:12" x14ac:dyDescent="0.35">
      <c r="I489" s="212"/>
      <c r="L489" s="212"/>
    </row>
    <row r="490" spans="9:12" x14ac:dyDescent="0.35">
      <c r="I490" s="212"/>
      <c r="L490" s="212"/>
    </row>
    <row r="491" spans="9:12" x14ac:dyDescent="0.35">
      <c r="I491" s="212"/>
      <c r="L491" s="212"/>
    </row>
    <row r="492" spans="9:12" x14ac:dyDescent="0.35">
      <c r="I492" s="212"/>
      <c r="L492" s="212"/>
    </row>
    <row r="493" spans="9:12" x14ac:dyDescent="0.35">
      <c r="I493" s="212"/>
      <c r="L493" s="212"/>
    </row>
    <row r="494" spans="9:12" x14ac:dyDescent="0.35">
      <c r="I494" s="212"/>
      <c r="L494" s="212"/>
    </row>
    <row r="495" spans="9:12" x14ac:dyDescent="0.35">
      <c r="I495" s="212"/>
      <c r="L495" s="212"/>
    </row>
    <row r="496" spans="9:12" x14ac:dyDescent="0.35">
      <c r="I496" s="212"/>
      <c r="L496" s="212"/>
    </row>
    <row r="497" spans="9:12" x14ac:dyDescent="0.35">
      <c r="I497" s="212"/>
      <c r="L497" s="212"/>
    </row>
    <row r="498" spans="9:12" x14ac:dyDescent="0.35">
      <c r="I498" s="212"/>
      <c r="L498" s="212"/>
    </row>
    <row r="499" spans="9:12" x14ac:dyDescent="0.35">
      <c r="I499" s="212"/>
      <c r="L499" s="212"/>
    </row>
    <row r="500" spans="9:12" x14ac:dyDescent="0.35">
      <c r="I500" s="212"/>
      <c r="L500" s="212"/>
    </row>
    <row r="501" spans="9:12" x14ac:dyDescent="0.35">
      <c r="I501" s="212"/>
      <c r="L501" s="212"/>
    </row>
    <row r="502" spans="9:12" x14ac:dyDescent="0.35">
      <c r="I502" s="212"/>
      <c r="L502" s="212"/>
    </row>
    <row r="503" spans="9:12" x14ac:dyDescent="0.35">
      <c r="I503" s="212"/>
      <c r="L503" s="212"/>
    </row>
    <row r="504" spans="9:12" x14ac:dyDescent="0.35">
      <c r="I504" s="212"/>
      <c r="L504" s="212"/>
    </row>
    <row r="505" spans="9:12" x14ac:dyDescent="0.35">
      <c r="I505" s="212"/>
      <c r="L505" s="212"/>
    </row>
    <row r="506" spans="9:12" x14ac:dyDescent="0.35">
      <c r="I506" s="212"/>
      <c r="L506" s="212"/>
    </row>
    <row r="507" spans="9:12" x14ac:dyDescent="0.35">
      <c r="I507" s="212"/>
      <c r="L507" s="212"/>
    </row>
    <row r="508" spans="9:12" x14ac:dyDescent="0.35">
      <c r="I508" s="212"/>
      <c r="L508" s="212"/>
    </row>
    <row r="509" spans="9:12" x14ac:dyDescent="0.35">
      <c r="I509" s="212"/>
      <c r="L509" s="212"/>
    </row>
    <row r="510" spans="9:12" x14ac:dyDescent="0.35">
      <c r="I510" s="212"/>
      <c r="L510" s="212"/>
    </row>
    <row r="511" spans="9:12" x14ac:dyDescent="0.35">
      <c r="I511" s="212"/>
      <c r="L511" s="212"/>
    </row>
    <row r="512" spans="9:12" x14ac:dyDescent="0.35">
      <c r="I512" s="212"/>
      <c r="L512" s="212"/>
    </row>
    <row r="513" spans="9:12" x14ac:dyDescent="0.35">
      <c r="I513" s="212"/>
      <c r="L513" s="212"/>
    </row>
    <row r="514" spans="9:12" x14ac:dyDescent="0.35">
      <c r="I514" s="212"/>
      <c r="L514" s="212"/>
    </row>
    <row r="515" spans="9:12" x14ac:dyDescent="0.35">
      <c r="I515" s="212"/>
      <c r="L515" s="212"/>
    </row>
    <row r="516" spans="9:12" x14ac:dyDescent="0.35">
      <c r="I516" s="212"/>
      <c r="L516" s="212"/>
    </row>
    <row r="517" spans="9:12" x14ac:dyDescent="0.35">
      <c r="I517" s="212"/>
      <c r="L517" s="212"/>
    </row>
    <row r="518" spans="9:12" x14ac:dyDescent="0.35">
      <c r="I518" s="212"/>
      <c r="L518" s="212"/>
    </row>
    <row r="519" spans="9:12" x14ac:dyDescent="0.35">
      <c r="I519" s="212"/>
      <c r="L519" s="212"/>
    </row>
    <row r="520" spans="9:12" x14ac:dyDescent="0.35">
      <c r="I520" s="212"/>
      <c r="L520" s="212"/>
    </row>
    <row r="521" spans="9:12" x14ac:dyDescent="0.35">
      <c r="I521" s="212"/>
      <c r="L521" s="212"/>
    </row>
    <row r="522" spans="9:12" x14ac:dyDescent="0.35">
      <c r="I522" s="212"/>
      <c r="L522" s="212"/>
    </row>
    <row r="523" spans="9:12" x14ac:dyDescent="0.35">
      <c r="I523" s="212"/>
      <c r="L523" s="212"/>
    </row>
    <row r="524" spans="9:12" x14ac:dyDescent="0.35">
      <c r="I524" s="212"/>
      <c r="L524" s="212"/>
    </row>
    <row r="525" spans="9:12" x14ac:dyDescent="0.35">
      <c r="I525" s="212"/>
      <c r="L525" s="212"/>
    </row>
    <row r="526" spans="9:12" x14ac:dyDescent="0.35">
      <c r="I526" s="212"/>
      <c r="L526" s="212"/>
    </row>
    <row r="527" spans="9:12" x14ac:dyDescent="0.35">
      <c r="I527" s="212"/>
      <c r="L527" s="212"/>
    </row>
    <row r="528" spans="9:12" x14ac:dyDescent="0.35">
      <c r="I528" s="212"/>
      <c r="L528" s="212"/>
    </row>
    <row r="529" spans="9:12" x14ac:dyDescent="0.35">
      <c r="I529" s="212"/>
      <c r="L529" s="212"/>
    </row>
    <row r="530" spans="9:12" x14ac:dyDescent="0.35">
      <c r="I530" s="212"/>
      <c r="L530" s="212"/>
    </row>
    <row r="531" spans="9:12" x14ac:dyDescent="0.35">
      <c r="I531" s="212"/>
      <c r="L531" s="212"/>
    </row>
    <row r="532" spans="9:12" x14ac:dyDescent="0.35">
      <c r="I532" s="212"/>
      <c r="L532" s="212"/>
    </row>
    <row r="533" spans="9:12" x14ac:dyDescent="0.35">
      <c r="I533" s="212"/>
      <c r="L533" s="212"/>
    </row>
    <row r="534" spans="9:12" x14ac:dyDescent="0.35">
      <c r="I534" s="212"/>
      <c r="L534" s="212"/>
    </row>
    <row r="535" spans="9:12" x14ac:dyDescent="0.35">
      <c r="I535" s="212"/>
      <c r="L535" s="212"/>
    </row>
    <row r="536" spans="9:12" x14ac:dyDescent="0.35">
      <c r="I536" s="212"/>
      <c r="L536" s="212"/>
    </row>
    <row r="537" spans="9:12" x14ac:dyDescent="0.35">
      <c r="I537" s="212"/>
      <c r="L537" s="212"/>
    </row>
    <row r="538" spans="9:12" x14ac:dyDescent="0.35">
      <c r="I538" s="212"/>
      <c r="L538" s="212"/>
    </row>
    <row r="539" spans="9:12" x14ac:dyDescent="0.35">
      <c r="I539" s="212"/>
      <c r="L539" s="212"/>
    </row>
    <row r="540" spans="9:12" x14ac:dyDescent="0.35">
      <c r="I540" s="212"/>
      <c r="L540" s="212"/>
    </row>
    <row r="541" spans="9:12" x14ac:dyDescent="0.35">
      <c r="I541" s="212"/>
      <c r="L541" s="212"/>
    </row>
    <row r="542" spans="9:12" x14ac:dyDescent="0.35">
      <c r="I542" s="212"/>
      <c r="L542" s="212"/>
    </row>
    <row r="543" spans="9:12" x14ac:dyDescent="0.35">
      <c r="I543" s="212"/>
      <c r="L543" s="212"/>
    </row>
    <row r="544" spans="9:12" x14ac:dyDescent="0.35">
      <c r="I544" s="212"/>
      <c r="L544" s="212"/>
    </row>
    <row r="545" spans="9:12" x14ac:dyDescent="0.35">
      <c r="I545" s="212"/>
      <c r="L545" s="212"/>
    </row>
    <row r="546" spans="9:12" x14ac:dyDescent="0.35">
      <c r="I546" s="212"/>
      <c r="L546" s="212"/>
    </row>
    <row r="547" spans="9:12" x14ac:dyDescent="0.35">
      <c r="I547" s="212"/>
      <c r="L547" s="212"/>
    </row>
    <row r="548" spans="9:12" x14ac:dyDescent="0.35">
      <c r="I548" s="212"/>
      <c r="L548" s="212"/>
    </row>
    <row r="549" spans="9:12" x14ac:dyDescent="0.35">
      <c r="I549" s="212"/>
      <c r="L549" s="212"/>
    </row>
    <row r="550" spans="9:12" x14ac:dyDescent="0.35">
      <c r="I550" s="212"/>
      <c r="L550" s="212"/>
    </row>
    <row r="551" spans="9:12" x14ac:dyDescent="0.35">
      <c r="I551" s="212"/>
      <c r="L551" s="212"/>
    </row>
    <row r="552" spans="9:12" x14ac:dyDescent="0.35">
      <c r="I552" s="212"/>
      <c r="L552" s="212"/>
    </row>
    <row r="553" spans="9:12" x14ac:dyDescent="0.35">
      <c r="I553" s="212"/>
      <c r="L553" s="212"/>
    </row>
    <row r="554" spans="9:12" x14ac:dyDescent="0.35">
      <c r="I554" s="212"/>
      <c r="L554" s="212"/>
    </row>
    <row r="555" spans="9:12" x14ac:dyDescent="0.35">
      <c r="I555" s="212"/>
      <c r="L555" s="212"/>
    </row>
    <row r="556" spans="9:12" x14ac:dyDescent="0.35">
      <c r="I556" s="212"/>
      <c r="L556" s="212"/>
    </row>
    <row r="557" spans="9:12" x14ac:dyDescent="0.35">
      <c r="I557" s="212"/>
      <c r="L557" s="212"/>
    </row>
    <row r="558" spans="9:12" x14ac:dyDescent="0.35">
      <c r="I558" s="212"/>
      <c r="L558" s="212"/>
    </row>
    <row r="559" spans="9:12" x14ac:dyDescent="0.35">
      <c r="I559" s="212"/>
      <c r="L559" s="212"/>
    </row>
    <row r="560" spans="9:12" x14ac:dyDescent="0.35">
      <c r="I560" s="212"/>
      <c r="L560" s="212"/>
    </row>
    <row r="561" spans="9:12" x14ac:dyDescent="0.35">
      <c r="I561" s="212"/>
      <c r="L561" s="212"/>
    </row>
    <row r="562" spans="9:12" x14ac:dyDescent="0.35">
      <c r="I562" s="212"/>
      <c r="L562" s="212"/>
    </row>
    <row r="563" spans="9:12" x14ac:dyDescent="0.35">
      <c r="I563" s="212"/>
      <c r="L563" s="212"/>
    </row>
    <row r="564" spans="9:12" x14ac:dyDescent="0.35">
      <c r="I564" s="212"/>
      <c r="L564" s="212"/>
    </row>
    <row r="565" spans="9:12" x14ac:dyDescent="0.35">
      <c r="I565" s="212"/>
      <c r="L565" s="212"/>
    </row>
    <row r="566" spans="9:12" x14ac:dyDescent="0.35">
      <c r="I566" s="212"/>
      <c r="L566" s="212"/>
    </row>
    <row r="567" spans="9:12" x14ac:dyDescent="0.35">
      <c r="I567" s="212"/>
      <c r="L567" s="212"/>
    </row>
    <row r="568" spans="9:12" x14ac:dyDescent="0.35">
      <c r="I568" s="212"/>
      <c r="L568" s="212"/>
    </row>
    <row r="569" spans="9:12" x14ac:dyDescent="0.35">
      <c r="I569" s="212"/>
      <c r="L569" s="212"/>
    </row>
    <row r="570" spans="9:12" x14ac:dyDescent="0.35">
      <c r="I570" s="212"/>
      <c r="L570" s="212"/>
    </row>
    <row r="571" spans="9:12" x14ac:dyDescent="0.35">
      <c r="I571" s="212"/>
      <c r="L571" s="212"/>
    </row>
    <row r="572" spans="9:12" x14ac:dyDescent="0.35">
      <c r="I572" s="212"/>
      <c r="L572" s="212"/>
    </row>
    <row r="573" spans="9:12" x14ac:dyDescent="0.35">
      <c r="I573" s="212"/>
      <c r="L573" s="212"/>
    </row>
    <row r="574" spans="9:12" x14ac:dyDescent="0.35">
      <c r="I574" s="212"/>
      <c r="L574" s="212"/>
    </row>
    <row r="575" spans="9:12" x14ac:dyDescent="0.35">
      <c r="I575" s="212"/>
      <c r="L575" s="212"/>
    </row>
    <row r="576" spans="9:12" x14ac:dyDescent="0.35">
      <c r="I576" s="212"/>
      <c r="L576" s="212"/>
    </row>
    <row r="577" spans="9:12" x14ac:dyDescent="0.35">
      <c r="I577" s="212"/>
      <c r="L577" s="212"/>
    </row>
    <row r="578" spans="9:12" x14ac:dyDescent="0.35">
      <c r="I578" s="212"/>
      <c r="L578" s="212"/>
    </row>
    <row r="579" spans="9:12" x14ac:dyDescent="0.35">
      <c r="I579" s="212"/>
      <c r="L579" s="212"/>
    </row>
    <row r="580" spans="9:12" x14ac:dyDescent="0.35">
      <c r="I580" s="212"/>
      <c r="L580" s="212"/>
    </row>
    <row r="581" spans="9:12" x14ac:dyDescent="0.35">
      <c r="I581" s="212"/>
      <c r="L581" s="212"/>
    </row>
    <row r="582" spans="9:12" x14ac:dyDescent="0.35">
      <c r="I582" s="212"/>
      <c r="L582" s="212"/>
    </row>
    <row r="583" spans="9:12" x14ac:dyDescent="0.35">
      <c r="I583" s="212"/>
      <c r="L583" s="212"/>
    </row>
    <row r="584" spans="9:12" x14ac:dyDescent="0.35">
      <c r="I584" s="212"/>
      <c r="L584" s="212"/>
    </row>
    <row r="585" spans="9:12" x14ac:dyDescent="0.35">
      <c r="I585" s="212"/>
      <c r="L585" s="212"/>
    </row>
    <row r="586" spans="9:12" x14ac:dyDescent="0.35">
      <c r="I586" s="212"/>
      <c r="L586" s="212"/>
    </row>
    <row r="587" spans="9:12" x14ac:dyDescent="0.35">
      <c r="I587" s="212"/>
      <c r="L587" s="212"/>
    </row>
    <row r="588" spans="9:12" x14ac:dyDescent="0.35">
      <c r="I588" s="212"/>
      <c r="L588" s="212"/>
    </row>
    <row r="589" spans="9:12" x14ac:dyDescent="0.35">
      <c r="I589" s="212"/>
      <c r="L589" s="212"/>
    </row>
    <row r="590" spans="9:12" x14ac:dyDescent="0.35">
      <c r="I590" s="212"/>
      <c r="L590" s="212"/>
    </row>
    <row r="591" spans="9:12" x14ac:dyDescent="0.35">
      <c r="I591" s="212"/>
      <c r="L591" s="212"/>
    </row>
    <row r="592" spans="9:12" x14ac:dyDescent="0.35">
      <c r="I592" s="212"/>
      <c r="L592" s="212"/>
    </row>
    <row r="593" spans="9:12" x14ac:dyDescent="0.35">
      <c r="I593" s="212"/>
      <c r="L593" s="212"/>
    </row>
    <row r="594" spans="9:12" x14ac:dyDescent="0.35">
      <c r="I594" s="212"/>
      <c r="L594" s="212"/>
    </row>
    <row r="595" spans="9:12" x14ac:dyDescent="0.35">
      <c r="I595" s="212"/>
      <c r="L595" s="212"/>
    </row>
    <row r="596" spans="9:12" x14ac:dyDescent="0.35">
      <c r="I596" s="212"/>
      <c r="L596" s="212"/>
    </row>
    <row r="597" spans="9:12" x14ac:dyDescent="0.35">
      <c r="I597" s="212"/>
      <c r="L597" s="212"/>
    </row>
    <row r="598" spans="9:12" x14ac:dyDescent="0.35">
      <c r="I598" s="212"/>
      <c r="L598" s="212"/>
    </row>
    <row r="599" spans="9:12" x14ac:dyDescent="0.35">
      <c r="I599" s="212"/>
      <c r="L599" s="212"/>
    </row>
    <row r="600" spans="9:12" x14ac:dyDescent="0.35">
      <c r="I600" s="212"/>
      <c r="L600" s="212"/>
    </row>
    <row r="601" spans="9:12" x14ac:dyDescent="0.35">
      <c r="I601" s="212"/>
      <c r="L601" s="212"/>
    </row>
    <row r="602" spans="9:12" x14ac:dyDescent="0.35">
      <c r="I602" s="212"/>
      <c r="L602" s="212"/>
    </row>
    <row r="603" spans="9:12" x14ac:dyDescent="0.35">
      <c r="I603" s="212"/>
      <c r="L603" s="212"/>
    </row>
    <row r="604" spans="9:12" x14ac:dyDescent="0.35">
      <c r="I604" s="212"/>
      <c r="L604" s="212"/>
    </row>
    <row r="605" spans="9:12" x14ac:dyDescent="0.35">
      <c r="I605" s="212"/>
      <c r="L605" s="212"/>
    </row>
    <row r="606" spans="9:12" x14ac:dyDescent="0.35">
      <c r="I606" s="212"/>
      <c r="L606" s="212"/>
    </row>
    <row r="607" spans="9:12" x14ac:dyDescent="0.35">
      <c r="I607" s="212"/>
      <c r="L607" s="212"/>
    </row>
    <row r="608" spans="9:12" x14ac:dyDescent="0.35">
      <c r="I608" s="212"/>
      <c r="L608" s="212"/>
    </row>
    <row r="609" spans="9:12" x14ac:dyDescent="0.35">
      <c r="I609" s="212"/>
      <c r="L609" s="212"/>
    </row>
    <row r="610" spans="9:12" x14ac:dyDescent="0.35">
      <c r="I610" s="212"/>
      <c r="L610" s="212"/>
    </row>
    <row r="611" spans="9:12" x14ac:dyDescent="0.35">
      <c r="I611" s="212"/>
      <c r="L611" s="212"/>
    </row>
    <row r="612" spans="9:12" x14ac:dyDescent="0.35">
      <c r="I612" s="212"/>
      <c r="L612" s="212"/>
    </row>
    <row r="613" spans="9:12" x14ac:dyDescent="0.35">
      <c r="I613" s="212"/>
      <c r="L613" s="212"/>
    </row>
    <row r="614" spans="9:12" x14ac:dyDescent="0.35">
      <c r="I614" s="212"/>
      <c r="L614" s="212"/>
    </row>
    <row r="615" spans="9:12" x14ac:dyDescent="0.35">
      <c r="I615" s="212"/>
      <c r="L615" s="212"/>
    </row>
    <row r="616" spans="9:12" x14ac:dyDescent="0.35">
      <c r="I616" s="212"/>
      <c r="L616" s="212"/>
    </row>
    <row r="617" spans="9:12" x14ac:dyDescent="0.35">
      <c r="I617" s="212"/>
      <c r="L617" s="212"/>
    </row>
    <row r="618" spans="9:12" x14ac:dyDescent="0.35">
      <c r="I618" s="212"/>
      <c r="L618" s="212"/>
    </row>
    <row r="619" spans="9:12" x14ac:dyDescent="0.35">
      <c r="I619" s="212"/>
      <c r="L619" s="212"/>
    </row>
    <row r="620" spans="9:12" x14ac:dyDescent="0.35">
      <c r="I620" s="212"/>
      <c r="L620" s="212"/>
    </row>
    <row r="621" spans="9:12" x14ac:dyDescent="0.35">
      <c r="I621" s="212"/>
      <c r="L621" s="212"/>
    </row>
    <row r="622" spans="9:12" x14ac:dyDescent="0.35">
      <c r="I622" s="212"/>
      <c r="L622" s="212"/>
    </row>
    <row r="623" spans="9:12" x14ac:dyDescent="0.35">
      <c r="I623" s="212"/>
      <c r="L623" s="212"/>
    </row>
    <row r="624" spans="9:12" x14ac:dyDescent="0.35">
      <c r="I624" s="212"/>
      <c r="L624" s="212"/>
    </row>
    <row r="625" spans="9:12" x14ac:dyDescent="0.35">
      <c r="I625" s="212"/>
      <c r="L625" s="212"/>
    </row>
    <row r="626" spans="9:12" x14ac:dyDescent="0.35">
      <c r="I626" s="212"/>
      <c r="L626" s="212"/>
    </row>
    <row r="627" spans="9:12" x14ac:dyDescent="0.35">
      <c r="I627" s="212"/>
      <c r="L627" s="212"/>
    </row>
    <row r="628" spans="9:12" x14ac:dyDescent="0.35">
      <c r="I628" s="212"/>
      <c r="L628" s="212"/>
    </row>
    <row r="629" spans="9:12" x14ac:dyDescent="0.35">
      <c r="I629" s="212"/>
      <c r="L629" s="212"/>
    </row>
    <row r="630" spans="9:12" x14ac:dyDescent="0.35">
      <c r="I630" s="212"/>
      <c r="L630" s="212"/>
    </row>
    <row r="631" spans="9:12" x14ac:dyDescent="0.35">
      <c r="I631" s="212"/>
      <c r="L631" s="212"/>
    </row>
    <row r="632" spans="9:12" x14ac:dyDescent="0.35">
      <c r="I632" s="212"/>
      <c r="L632" s="212"/>
    </row>
    <row r="633" spans="9:12" x14ac:dyDescent="0.35">
      <c r="I633" s="212"/>
      <c r="L633" s="212"/>
    </row>
    <row r="634" spans="9:12" x14ac:dyDescent="0.35">
      <c r="I634" s="212"/>
      <c r="L634" s="212"/>
    </row>
    <row r="635" spans="9:12" x14ac:dyDescent="0.35">
      <c r="I635" s="212"/>
      <c r="L635" s="212"/>
    </row>
    <row r="636" spans="9:12" x14ac:dyDescent="0.35">
      <c r="I636" s="212"/>
      <c r="L636" s="212"/>
    </row>
    <row r="637" spans="9:12" x14ac:dyDescent="0.35">
      <c r="I637" s="212"/>
      <c r="L637" s="212"/>
    </row>
    <row r="638" spans="9:12" x14ac:dyDescent="0.35">
      <c r="I638" s="212"/>
      <c r="L638" s="212"/>
    </row>
    <row r="639" spans="9:12" x14ac:dyDescent="0.35">
      <c r="I639" s="212"/>
      <c r="L639" s="212"/>
    </row>
    <row r="640" spans="9:12" x14ac:dyDescent="0.35">
      <c r="I640" s="212"/>
      <c r="L640" s="212"/>
    </row>
    <row r="641" spans="9:12" x14ac:dyDescent="0.35">
      <c r="I641" s="212"/>
      <c r="L641" s="212"/>
    </row>
    <row r="642" spans="9:12" x14ac:dyDescent="0.35">
      <c r="I642" s="212"/>
      <c r="L642" s="212"/>
    </row>
    <row r="643" spans="9:12" x14ac:dyDescent="0.35">
      <c r="I643" s="212"/>
      <c r="L643" s="212"/>
    </row>
    <row r="644" spans="9:12" x14ac:dyDescent="0.35">
      <c r="I644" s="212"/>
      <c r="L644" s="212"/>
    </row>
    <row r="645" spans="9:12" x14ac:dyDescent="0.35">
      <c r="I645" s="212"/>
      <c r="L645" s="212"/>
    </row>
    <row r="646" spans="9:12" x14ac:dyDescent="0.35">
      <c r="I646" s="212"/>
      <c r="L646" s="212"/>
    </row>
    <row r="647" spans="9:12" x14ac:dyDescent="0.35">
      <c r="I647" s="212"/>
      <c r="L647" s="212"/>
    </row>
    <row r="648" spans="9:12" x14ac:dyDescent="0.35">
      <c r="I648" s="212"/>
      <c r="L648" s="212"/>
    </row>
    <row r="649" spans="9:12" x14ac:dyDescent="0.35">
      <c r="I649" s="212"/>
      <c r="L649" s="212"/>
    </row>
    <row r="650" spans="9:12" x14ac:dyDescent="0.35">
      <c r="I650" s="212"/>
      <c r="L650" s="212"/>
    </row>
    <row r="651" spans="9:12" x14ac:dyDescent="0.35">
      <c r="I651" s="212"/>
      <c r="L651" s="212"/>
    </row>
    <row r="652" spans="9:12" x14ac:dyDescent="0.35">
      <c r="I652" s="212"/>
      <c r="L652" s="212"/>
    </row>
    <row r="653" spans="9:12" x14ac:dyDescent="0.35">
      <c r="I653" s="212"/>
      <c r="L653" s="212"/>
    </row>
    <row r="654" spans="9:12" x14ac:dyDescent="0.35">
      <c r="I654" s="212"/>
      <c r="L654" s="212"/>
    </row>
    <row r="655" spans="9:12" x14ac:dyDescent="0.35">
      <c r="I655" s="212"/>
      <c r="L655" s="212"/>
    </row>
    <row r="656" spans="9:12" x14ac:dyDescent="0.35">
      <c r="I656" s="212"/>
      <c r="L656" s="212"/>
    </row>
    <row r="657" spans="9:12" x14ac:dyDescent="0.35">
      <c r="I657" s="212"/>
      <c r="L657" s="212"/>
    </row>
    <row r="658" spans="9:12" x14ac:dyDescent="0.35">
      <c r="I658" s="212"/>
      <c r="L658" s="212"/>
    </row>
    <row r="659" spans="9:12" x14ac:dyDescent="0.35">
      <c r="I659" s="212"/>
      <c r="L659" s="212"/>
    </row>
    <row r="660" spans="9:12" x14ac:dyDescent="0.35">
      <c r="I660" s="212"/>
      <c r="L660" s="212"/>
    </row>
    <row r="661" spans="9:12" x14ac:dyDescent="0.35">
      <c r="I661" s="212"/>
      <c r="L661" s="212"/>
    </row>
    <row r="662" spans="9:12" x14ac:dyDescent="0.35">
      <c r="I662" s="212"/>
      <c r="L662" s="212"/>
    </row>
    <row r="663" spans="9:12" x14ac:dyDescent="0.35">
      <c r="I663" s="212"/>
      <c r="L663" s="212"/>
    </row>
    <row r="664" spans="9:12" x14ac:dyDescent="0.35">
      <c r="I664" s="212"/>
      <c r="L664" s="212"/>
    </row>
    <row r="665" spans="9:12" x14ac:dyDescent="0.35">
      <c r="I665" s="212"/>
      <c r="L665" s="212"/>
    </row>
    <row r="666" spans="9:12" x14ac:dyDescent="0.35">
      <c r="I666" s="212"/>
      <c r="L666" s="212"/>
    </row>
    <row r="667" spans="9:12" x14ac:dyDescent="0.35">
      <c r="I667" s="212"/>
      <c r="L667" s="212"/>
    </row>
    <row r="668" spans="9:12" x14ac:dyDescent="0.35">
      <c r="I668" s="212"/>
      <c r="L668" s="212"/>
    </row>
    <row r="669" spans="9:12" x14ac:dyDescent="0.35">
      <c r="I669" s="212"/>
      <c r="L669" s="212"/>
    </row>
    <row r="670" spans="9:12" x14ac:dyDescent="0.35">
      <c r="I670" s="212"/>
      <c r="L670" s="212"/>
    </row>
    <row r="671" spans="9:12" x14ac:dyDescent="0.35">
      <c r="I671" s="212"/>
      <c r="L671" s="212"/>
    </row>
    <row r="672" spans="9:12" x14ac:dyDescent="0.35">
      <c r="I672" s="212"/>
      <c r="L672" s="212"/>
    </row>
    <row r="673" spans="9:12" x14ac:dyDescent="0.35">
      <c r="I673" s="212"/>
      <c r="L673" s="212"/>
    </row>
    <row r="674" spans="9:12" x14ac:dyDescent="0.35">
      <c r="I674" s="212"/>
      <c r="L674" s="212"/>
    </row>
    <row r="675" spans="9:12" x14ac:dyDescent="0.35">
      <c r="I675" s="212"/>
      <c r="L675" s="212"/>
    </row>
    <row r="676" spans="9:12" x14ac:dyDescent="0.35">
      <c r="I676" s="212"/>
      <c r="L676" s="212"/>
    </row>
    <row r="677" spans="9:12" x14ac:dyDescent="0.35">
      <c r="I677" s="212"/>
      <c r="L677" s="212"/>
    </row>
    <row r="678" spans="9:12" x14ac:dyDescent="0.35">
      <c r="I678" s="212"/>
      <c r="L678" s="212"/>
    </row>
    <row r="679" spans="9:12" x14ac:dyDescent="0.35">
      <c r="I679" s="212"/>
      <c r="L679" s="212"/>
    </row>
    <row r="680" spans="9:12" x14ac:dyDescent="0.35">
      <c r="I680" s="212"/>
      <c r="L680" s="212"/>
    </row>
    <row r="681" spans="9:12" x14ac:dyDescent="0.35">
      <c r="I681" s="212"/>
      <c r="L681" s="212"/>
    </row>
    <row r="682" spans="9:12" x14ac:dyDescent="0.35">
      <c r="I682" s="212"/>
      <c r="L682" s="212"/>
    </row>
    <row r="683" spans="9:12" x14ac:dyDescent="0.35">
      <c r="I683" s="212"/>
      <c r="L683" s="212"/>
    </row>
    <row r="684" spans="9:12" x14ac:dyDescent="0.35">
      <c r="I684" s="212"/>
      <c r="L684" s="212"/>
    </row>
    <row r="685" spans="9:12" x14ac:dyDescent="0.35">
      <c r="I685" s="212"/>
      <c r="L685" s="212"/>
    </row>
    <row r="686" spans="9:12" x14ac:dyDescent="0.35">
      <c r="I686" s="212"/>
      <c r="L686" s="212"/>
    </row>
    <row r="687" spans="9:12" x14ac:dyDescent="0.35">
      <c r="I687" s="212"/>
      <c r="L687" s="212"/>
    </row>
    <row r="688" spans="9:12" x14ac:dyDescent="0.35">
      <c r="I688" s="212"/>
      <c r="L688" s="212"/>
    </row>
    <row r="689" spans="9:12" x14ac:dyDescent="0.35">
      <c r="I689" s="212"/>
      <c r="L689" s="212"/>
    </row>
    <row r="690" spans="9:12" x14ac:dyDescent="0.35">
      <c r="I690" s="212"/>
      <c r="L690" s="212"/>
    </row>
    <row r="691" spans="9:12" x14ac:dyDescent="0.35">
      <c r="I691" s="212"/>
      <c r="L691" s="212"/>
    </row>
    <row r="692" spans="9:12" x14ac:dyDescent="0.35">
      <c r="I692" s="212"/>
      <c r="L692" s="212"/>
    </row>
    <row r="693" spans="9:12" x14ac:dyDescent="0.35">
      <c r="I693" s="212"/>
      <c r="L693" s="212"/>
    </row>
    <row r="694" spans="9:12" x14ac:dyDescent="0.35">
      <c r="I694" s="212"/>
      <c r="L694" s="212"/>
    </row>
    <row r="695" spans="9:12" x14ac:dyDescent="0.35">
      <c r="I695" s="212"/>
      <c r="L695" s="212"/>
    </row>
    <row r="696" spans="9:12" x14ac:dyDescent="0.35">
      <c r="I696" s="212"/>
      <c r="L696" s="212"/>
    </row>
    <row r="697" spans="9:12" x14ac:dyDescent="0.35">
      <c r="I697" s="212"/>
      <c r="L697" s="212"/>
    </row>
    <row r="698" spans="9:12" x14ac:dyDescent="0.35">
      <c r="I698" s="212"/>
      <c r="L698" s="212"/>
    </row>
    <row r="699" spans="9:12" x14ac:dyDescent="0.35">
      <c r="I699" s="212"/>
      <c r="L699" s="212"/>
    </row>
    <row r="700" spans="9:12" x14ac:dyDescent="0.35">
      <c r="I700" s="212"/>
      <c r="L700" s="212"/>
    </row>
    <row r="701" spans="9:12" x14ac:dyDescent="0.35">
      <c r="I701" s="212"/>
      <c r="L701" s="212"/>
    </row>
    <row r="702" spans="9:12" x14ac:dyDescent="0.35">
      <c r="I702" s="212"/>
      <c r="L702" s="212"/>
    </row>
    <row r="703" spans="9:12" x14ac:dyDescent="0.35">
      <c r="I703" s="212"/>
      <c r="L703" s="212"/>
    </row>
    <row r="704" spans="9:12" x14ac:dyDescent="0.35">
      <c r="I704" s="212"/>
      <c r="L704" s="212"/>
    </row>
    <row r="705" spans="12:12" x14ac:dyDescent="0.35">
      <c r="L705" s="212"/>
    </row>
    <row r="706" spans="12:12" x14ac:dyDescent="0.35">
      <c r="L706" s="212"/>
    </row>
    <row r="707" spans="12:12" x14ac:dyDescent="0.35">
      <c r="L707" s="212"/>
    </row>
    <row r="708" spans="12:12" x14ac:dyDescent="0.35">
      <c r="L708" s="212"/>
    </row>
    <row r="709" spans="12:12" x14ac:dyDescent="0.35">
      <c r="L709" s="212"/>
    </row>
    <row r="710" spans="12:12" x14ac:dyDescent="0.35">
      <c r="L710" s="212"/>
    </row>
    <row r="711" spans="12:12" x14ac:dyDescent="0.35">
      <c r="L711" s="212"/>
    </row>
    <row r="712" spans="12:12" x14ac:dyDescent="0.35">
      <c r="L712" s="212"/>
    </row>
    <row r="713" spans="12:12" x14ac:dyDescent="0.35">
      <c r="L713" s="212"/>
    </row>
    <row r="714" spans="12:12" x14ac:dyDescent="0.35">
      <c r="L714" s="212"/>
    </row>
  </sheetData>
  <autoFilter ref="B8:N24" xr:uid="{00000000-0001-0000-0700-000000000000}">
    <filterColumn colId="1">
      <customFilters>
        <customFilter val="*Priemonė: **"/>
      </customFilters>
    </filterColumn>
  </autoFilter>
  <mergeCells count="9">
    <mergeCell ref="M2:N2"/>
    <mergeCell ref="N93:N94"/>
    <mergeCell ref="N101:N102"/>
    <mergeCell ref="B7:B8"/>
    <mergeCell ref="C7:C8"/>
    <mergeCell ref="D7:G7"/>
    <mergeCell ref="H7:J7"/>
    <mergeCell ref="K7:M7"/>
    <mergeCell ref="N7:N8"/>
  </mergeCells>
  <pageMargins left="0.70866141732283472" right="0.70866141732283472" top="0.74803149606299213" bottom="0.74803149606299213" header="0.31496062992125984" footer="0.31496062992125984"/>
  <pageSetup paperSize="9" scale="6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D3CFE-2D64-4D72-92DC-C2A9D63E74F7}">
  <sheetPr>
    <pageSetUpPr fitToPage="1"/>
  </sheetPr>
  <dimension ref="B1:P24"/>
  <sheetViews>
    <sheetView tabSelected="1" topLeftCell="J17" zoomScale="86" zoomScaleNormal="86" workbookViewId="0">
      <selection activeCell="B1" sqref="B1:P24"/>
    </sheetView>
  </sheetViews>
  <sheetFormatPr defaultColWidth="8.90625" defaultRowHeight="14.5" x14ac:dyDescent="0.35"/>
  <cols>
    <col min="1" max="1" width="8.90625" style="1"/>
    <col min="2" max="2" width="13.90625" style="1" customWidth="1"/>
    <col min="3" max="5" width="8.90625" style="1"/>
    <col min="6" max="6" width="23" style="1" customWidth="1"/>
    <col min="7" max="9" width="8.90625" style="1"/>
    <col min="10" max="10" width="10.1796875" style="1" customWidth="1"/>
    <col min="11" max="11" width="35.36328125" style="1" customWidth="1"/>
    <col min="12" max="12" width="12.81640625" style="1" bestFit="1" customWidth="1"/>
    <col min="13" max="13" width="12" style="1" customWidth="1"/>
    <col min="14" max="14" width="9.6328125" style="1" customWidth="1"/>
    <col min="15" max="15" width="11.453125" style="1" customWidth="1"/>
    <col min="16" max="16" width="33.90625" style="1" customWidth="1"/>
    <col min="17" max="16384" width="8.90625" style="1"/>
  </cols>
  <sheetData>
    <row r="1" spans="2:16" ht="15.5" x14ac:dyDescent="0.35">
      <c r="B1" s="358"/>
      <c r="C1" s="358"/>
      <c r="D1" s="358"/>
      <c r="E1" s="358"/>
      <c r="F1" s="358"/>
      <c r="G1" s="358"/>
      <c r="H1" s="358"/>
      <c r="I1" s="358"/>
      <c r="J1" s="358"/>
      <c r="K1" s="358"/>
      <c r="L1" s="358"/>
      <c r="M1" s="358"/>
      <c r="N1" s="359" t="s">
        <v>849</v>
      </c>
      <c r="O1" s="358"/>
      <c r="P1" s="358"/>
    </row>
    <row r="2" spans="2:16" ht="15.5" x14ac:dyDescent="0.35">
      <c r="B2" s="358"/>
      <c r="C2" s="358"/>
      <c r="D2" s="358"/>
      <c r="E2" s="358"/>
      <c r="F2" s="358"/>
      <c r="G2" s="358"/>
      <c r="H2" s="358"/>
      <c r="I2" s="358"/>
      <c r="J2" s="358"/>
      <c r="K2" s="358"/>
      <c r="L2" s="358"/>
      <c r="M2" s="358"/>
      <c r="N2" s="359" t="s">
        <v>1</v>
      </c>
      <c r="O2" s="358"/>
      <c r="P2" s="358"/>
    </row>
    <row r="3" spans="2:16" ht="15.5" x14ac:dyDescent="0.35">
      <c r="B3" s="358"/>
      <c r="C3" s="358"/>
      <c r="D3" s="358"/>
      <c r="E3" s="358"/>
      <c r="F3" s="358"/>
      <c r="G3" s="358"/>
      <c r="H3" s="358"/>
      <c r="I3" s="358"/>
      <c r="J3" s="358"/>
      <c r="K3" s="358"/>
      <c r="L3" s="358"/>
      <c r="M3" s="358"/>
      <c r="N3" s="359" t="s">
        <v>1017</v>
      </c>
      <c r="O3" s="358"/>
      <c r="P3" s="358"/>
    </row>
    <row r="4" spans="2:16" x14ac:dyDescent="0.35">
      <c r="B4" s="358"/>
      <c r="C4" s="358"/>
      <c r="D4" s="358"/>
      <c r="E4" s="358"/>
      <c r="F4" s="358"/>
      <c r="G4" s="358"/>
      <c r="H4" s="358"/>
      <c r="I4" s="358"/>
      <c r="J4" s="358"/>
      <c r="K4" s="358"/>
      <c r="L4" s="358"/>
      <c r="M4" s="358"/>
      <c r="N4" s="358"/>
      <c r="O4" s="358"/>
      <c r="P4" s="358"/>
    </row>
    <row r="5" spans="2:16" ht="15.5" x14ac:dyDescent="0.35">
      <c r="B5" s="453" t="s">
        <v>1008</v>
      </c>
      <c r="C5" s="453"/>
      <c r="D5" s="453"/>
      <c r="E5" s="453"/>
      <c r="F5" s="453"/>
      <c r="G5" s="453"/>
      <c r="H5" s="453"/>
      <c r="I5" s="453"/>
      <c r="J5" s="453"/>
      <c r="K5" s="453"/>
      <c r="L5" s="453"/>
      <c r="M5" s="453"/>
      <c r="N5" s="453"/>
      <c r="O5" s="453"/>
      <c r="P5" s="453"/>
    </row>
    <row r="6" spans="2:16" ht="15" x14ac:dyDescent="0.35">
      <c r="B6" s="454" t="s">
        <v>1506</v>
      </c>
      <c r="C6" s="454"/>
      <c r="D6" s="454"/>
      <c r="E6" s="454"/>
      <c r="F6" s="454"/>
      <c r="G6" s="454"/>
      <c r="H6" s="454"/>
      <c r="I6" s="454"/>
      <c r="J6" s="454"/>
      <c r="K6" s="454"/>
      <c r="L6" s="454"/>
      <c r="M6" s="454"/>
      <c r="N6" s="454"/>
      <c r="O6" s="454"/>
      <c r="P6" s="454"/>
    </row>
    <row r="7" spans="2:16" ht="24.65" customHeight="1" x14ac:dyDescent="0.35">
      <c r="B7" s="387" t="s">
        <v>1486</v>
      </c>
      <c r="C7" s="455"/>
      <c r="D7" s="455"/>
      <c r="E7" s="455"/>
      <c r="F7" s="455"/>
      <c r="G7" s="455"/>
      <c r="H7" s="455"/>
      <c r="I7" s="455"/>
      <c r="J7" s="456"/>
      <c r="K7" s="457" t="s">
        <v>1487</v>
      </c>
      <c r="L7" s="458"/>
      <c r="M7" s="458"/>
      <c r="N7" s="458"/>
      <c r="O7" s="458"/>
      <c r="P7" s="459"/>
    </row>
    <row r="8" spans="2:16" ht="27.65" customHeight="1" x14ac:dyDescent="0.35">
      <c r="B8" s="394" t="s">
        <v>1488</v>
      </c>
      <c r="C8" s="458" t="s">
        <v>5</v>
      </c>
      <c r="D8" s="394" t="s">
        <v>6</v>
      </c>
      <c r="E8" s="394" t="s">
        <v>7</v>
      </c>
      <c r="F8" s="394" t="s">
        <v>1489</v>
      </c>
      <c r="G8" s="461" t="s">
        <v>1490</v>
      </c>
      <c r="H8" s="461"/>
      <c r="I8" s="461"/>
      <c r="J8" s="461"/>
      <c r="K8" s="394" t="s">
        <v>1491</v>
      </c>
      <c r="L8" s="387" t="s">
        <v>1492</v>
      </c>
      <c r="M8" s="455"/>
      <c r="N8" s="455"/>
      <c r="O8" s="456"/>
      <c r="P8" s="461" t="s">
        <v>1493</v>
      </c>
    </row>
    <row r="9" spans="2:16" ht="92" x14ac:dyDescent="0.35">
      <c r="B9" s="394"/>
      <c r="C9" s="460"/>
      <c r="D9" s="394"/>
      <c r="E9" s="394"/>
      <c r="F9" s="394"/>
      <c r="G9" s="334" t="s">
        <v>42</v>
      </c>
      <c r="H9" s="334" t="s">
        <v>49</v>
      </c>
      <c r="I9" s="334" t="s">
        <v>47</v>
      </c>
      <c r="J9" s="334" t="s">
        <v>35</v>
      </c>
      <c r="K9" s="394"/>
      <c r="L9" s="334" t="s">
        <v>42</v>
      </c>
      <c r="M9" s="360" t="s">
        <v>49</v>
      </c>
      <c r="N9" s="360" t="s">
        <v>47</v>
      </c>
      <c r="O9" s="360" t="s">
        <v>35</v>
      </c>
      <c r="P9" s="461"/>
    </row>
    <row r="10" spans="2:16" x14ac:dyDescent="0.35">
      <c r="B10" s="361">
        <v>1</v>
      </c>
      <c r="C10" s="361">
        <v>2</v>
      </c>
      <c r="D10" s="361">
        <v>3</v>
      </c>
      <c r="E10" s="361">
        <v>4</v>
      </c>
      <c r="F10" s="361">
        <v>5</v>
      </c>
      <c r="G10" s="361">
        <v>6</v>
      </c>
      <c r="H10" s="361">
        <v>7</v>
      </c>
      <c r="I10" s="361">
        <v>8</v>
      </c>
      <c r="J10" s="361">
        <v>9</v>
      </c>
      <c r="K10" s="361">
        <v>10</v>
      </c>
      <c r="L10" s="361">
        <v>11</v>
      </c>
      <c r="M10" s="361">
        <v>12</v>
      </c>
      <c r="N10" s="361">
        <v>13</v>
      </c>
      <c r="O10" s="361">
        <v>14</v>
      </c>
      <c r="P10" s="361">
        <v>15</v>
      </c>
    </row>
    <row r="11" spans="2:16" ht="23" x14ac:dyDescent="0.35">
      <c r="B11" s="370" t="s">
        <v>1495</v>
      </c>
      <c r="C11" s="362"/>
      <c r="D11" s="363"/>
      <c r="E11" s="363"/>
      <c r="F11" s="363"/>
      <c r="G11" s="363"/>
      <c r="H11" s="363"/>
      <c r="I11" s="363"/>
      <c r="J11" s="363"/>
      <c r="K11" s="363"/>
      <c r="L11" s="363"/>
      <c r="M11" s="363"/>
      <c r="N11" s="363"/>
      <c r="O11" s="363"/>
      <c r="P11" s="363"/>
    </row>
    <row r="12" spans="2:16" ht="69" x14ac:dyDescent="0.35">
      <c r="B12" s="370" t="s">
        <v>1496</v>
      </c>
      <c r="C12" s="362"/>
      <c r="D12" s="363"/>
      <c r="E12" s="363"/>
      <c r="F12" s="363"/>
      <c r="G12" s="363"/>
      <c r="H12" s="363"/>
      <c r="I12" s="363"/>
      <c r="J12" s="363"/>
      <c r="K12" s="363"/>
      <c r="L12" s="363"/>
      <c r="M12" s="363"/>
      <c r="N12" s="363"/>
      <c r="O12" s="363"/>
      <c r="P12" s="363"/>
    </row>
    <row r="13" spans="2:16" ht="84" customHeight="1" x14ac:dyDescent="0.35">
      <c r="B13" s="370" t="s">
        <v>1497</v>
      </c>
      <c r="C13" s="362"/>
      <c r="D13" s="363"/>
      <c r="E13" s="363"/>
      <c r="F13" s="363"/>
      <c r="G13" s="363"/>
      <c r="H13" s="363"/>
      <c r="I13" s="363"/>
      <c r="J13" s="363"/>
      <c r="K13" s="363"/>
      <c r="L13" s="363"/>
      <c r="M13" s="363"/>
      <c r="N13" s="363"/>
      <c r="O13" s="363"/>
      <c r="P13" s="363"/>
    </row>
    <row r="14" spans="2:16" ht="42.65" customHeight="1" x14ac:dyDescent="0.35">
      <c r="B14" s="370" t="s">
        <v>1498</v>
      </c>
      <c r="C14" s="362"/>
      <c r="D14" s="363"/>
      <c r="E14" s="363"/>
      <c r="F14" s="363"/>
      <c r="G14" s="363"/>
      <c r="H14" s="363"/>
      <c r="I14" s="363"/>
      <c r="J14" s="363"/>
      <c r="K14" s="363"/>
      <c r="L14" s="363"/>
      <c r="M14" s="363"/>
      <c r="N14" s="363"/>
      <c r="O14" s="363"/>
      <c r="P14" s="363"/>
    </row>
    <row r="15" spans="2:16" ht="49.75" customHeight="1" x14ac:dyDescent="0.35">
      <c r="B15" s="445" t="s">
        <v>1499</v>
      </c>
      <c r="C15" s="445" t="s">
        <v>439</v>
      </c>
      <c r="D15" s="446">
        <v>2018</v>
      </c>
      <c r="E15" s="447">
        <v>2021</v>
      </c>
      <c r="F15" s="445" t="s">
        <v>1500</v>
      </c>
      <c r="G15" s="448">
        <f>J15</f>
        <v>7000000</v>
      </c>
      <c r="H15" s="449">
        <v>0</v>
      </c>
      <c r="I15" s="449">
        <v>0</v>
      </c>
      <c r="J15" s="449">
        <v>7000000</v>
      </c>
      <c r="K15" s="368" t="s">
        <v>1503</v>
      </c>
      <c r="L15" s="369">
        <f>SUM(M15:O15)</f>
        <v>15000000</v>
      </c>
      <c r="M15" s="369">
        <v>0</v>
      </c>
      <c r="N15" s="369">
        <v>0</v>
      </c>
      <c r="O15" s="369">
        <v>15000000</v>
      </c>
      <c r="P15" s="450" t="s">
        <v>1557</v>
      </c>
    </row>
    <row r="16" spans="2:16" ht="28.75" customHeight="1" x14ac:dyDescent="0.35">
      <c r="B16" s="445"/>
      <c r="C16" s="445"/>
      <c r="D16" s="446"/>
      <c r="E16" s="447"/>
      <c r="F16" s="445"/>
      <c r="G16" s="448"/>
      <c r="H16" s="449"/>
      <c r="I16" s="449"/>
      <c r="J16" s="449"/>
      <c r="K16" s="368" t="s">
        <v>1501</v>
      </c>
      <c r="L16" s="365"/>
      <c r="M16" s="365"/>
      <c r="N16" s="365"/>
      <c r="O16" s="365"/>
      <c r="P16" s="451"/>
    </row>
    <row r="17" spans="2:16" ht="42.65" customHeight="1" x14ac:dyDescent="0.35">
      <c r="B17" s="445"/>
      <c r="C17" s="445"/>
      <c r="D17" s="446"/>
      <c r="E17" s="447"/>
      <c r="F17" s="445"/>
      <c r="G17" s="448"/>
      <c r="H17" s="449"/>
      <c r="I17" s="449"/>
      <c r="J17" s="449"/>
      <c r="K17" s="368" t="s">
        <v>1502</v>
      </c>
      <c r="L17" s="365"/>
      <c r="M17" s="365"/>
      <c r="N17" s="365"/>
      <c r="O17" s="365"/>
      <c r="P17" s="451"/>
    </row>
    <row r="18" spans="2:16" ht="92" x14ac:dyDescent="0.35">
      <c r="B18" s="445"/>
      <c r="C18" s="445"/>
      <c r="D18" s="446"/>
      <c r="E18" s="447"/>
      <c r="F18" s="445"/>
      <c r="G18" s="448"/>
      <c r="H18" s="449"/>
      <c r="I18" s="449"/>
      <c r="J18" s="449"/>
      <c r="K18" s="368" t="s">
        <v>1504</v>
      </c>
      <c r="L18" s="367"/>
      <c r="M18" s="367"/>
      <c r="N18" s="367"/>
      <c r="O18" s="367"/>
      <c r="P18" s="451"/>
    </row>
    <row r="19" spans="2:16" ht="69.650000000000006" customHeight="1" x14ac:dyDescent="0.35">
      <c r="B19" s="445"/>
      <c r="C19" s="445"/>
      <c r="D19" s="446"/>
      <c r="E19" s="447"/>
      <c r="F19" s="445"/>
      <c r="G19" s="448"/>
      <c r="H19" s="449"/>
      <c r="I19" s="449"/>
      <c r="J19" s="449"/>
      <c r="K19" s="368" t="s">
        <v>1505</v>
      </c>
      <c r="L19" s="367"/>
      <c r="M19" s="367"/>
      <c r="N19" s="367"/>
      <c r="O19" s="367"/>
      <c r="P19" s="452"/>
    </row>
    <row r="20" spans="2:16" ht="15" x14ac:dyDescent="0.35">
      <c r="B20" s="445"/>
      <c r="C20" s="445"/>
      <c r="D20" s="446"/>
      <c r="E20" s="447"/>
      <c r="F20" s="445"/>
      <c r="G20" s="448"/>
      <c r="H20" s="449"/>
      <c r="I20" s="449"/>
      <c r="J20" s="449"/>
      <c r="K20" s="363"/>
      <c r="L20" s="363"/>
      <c r="M20" s="363"/>
      <c r="N20" s="363"/>
      <c r="O20" s="363"/>
      <c r="P20" s="363"/>
    </row>
    <row r="21" spans="2:16" ht="15" x14ac:dyDescent="0.35">
      <c r="B21" s="364"/>
      <c r="C21" s="364"/>
      <c r="D21" s="364"/>
      <c r="E21" s="364"/>
      <c r="F21" s="364"/>
      <c r="G21" s="364"/>
      <c r="H21" s="364"/>
      <c r="I21" s="364"/>
      <c r="J21" s="364"/>
      <c r="K21" s="364"/>
      <c r="L21" s="365"/>
      <c r="M21" s="365"/>
      <c r="N21" s="365"/>
      <c r="O21" s="365"/>
      <c r="P21" s="366"/>
    </row>
    <row r="22" spans="2:16" ht="15" x14ac:dyDescent="0.35">
      <c r="B22" s="364"/>
      <c r="C22" s="364"/>
      <c r="D22" s="364"/>
      <c r="E22" s="364"/>
      <c r="F22" s="364"/>
      <c r="G22" s="364"/>
      <c r="H22" s="364"/>
      <c r="I22" s="364"/>
      <c r="J22" s="364"/>
      <c r="K22" s="364"/>
      <c r="L22" s="367"/>
      <c r="M22" s="367"/>
      <c r="N22" s="367"/>
      <c r="O22" s="367"/>
      <c r="P22" s="366"/>
    </row>
    <row r="23" spans="2:16" ht="15" x14ac:dyDescent="0.35">
      <c r="B23" s="364"/>
      <c r="C23" s="364"/>
      <c r="D23" s="364"/>
      <c r="E23" s="364"/>
      <c r="F23" s="364"/>
      <c r="G23" s="364"/>
      <c r="H23" s="364"/>
      <c r="I23" s="364"/>
      <c r="J23" s="364"/>
      <c r="K23" s="364"/>
      <c r="L23" s="367"/>
      <c r="M23" s="367"/>
      <c r="N23" s="367"/>
      <c r="O23" s="367"/>
      <c r="P23" s="366"/>
    </row>
    <row r="24" spans="2:16" x14ac:dyDescent="0.35">
      <c r="B24" s="444" t="s">
        <v>1494</v>
      </c>
      <c r="C24" s="444"/>
      <c r="D24" s="444"/>
      <c r="E24" s="444"/>
      <c r="F24" s="444"/>
      <c r="G24" s="444"/>
      <c r="H24" s="444"/>
      <c r="I24" s="444"/>
      <c r="J24" s="444"/>
      <c r="K24" s="444"/>
      <c r="L24" s="444"/>
      <c r="M24" s="444"/>
      <c r="N24" s="444"/>
      <c r="O24" s="444"/>
      <c r="P24" s="444"/>
    </row>
  </sheetData>
  <mergeCells count="24">
    <mergeCell ref="B5:P5"/>
    <mergeCell ref="B6:P6"/>
    <mergeCell ref="B7:J7"/>
    <mergeCell ref="K7:P7"/>
    <mergeCell ref="B8:B9"/>
    <mergeCell ref="C8:C9"/>
    <mergeCell ref="D8:D9"/>
    <mergeCell ref="E8:E9"/>
    <mergeCell ref="F8:F9"/>
    <mergeCell ref="G8:J8"/>
    <mergeCell ref="K8:K9"/>
    <mergeCell ref="L8:O8"/>
    <mergeCell ref="P8:P9"/>
    <mergeCell ref="B24:P24"/>
    <mergeCell ref="B15:B20"/>
    <mergeCell ref="C15:C20"/>
    <mergeCell ref="D15:D20"/>
    <mergeCell ref="E15:E20"/>
    <mergeCell ref="F15:F20"/>
    <mergeCell ref="G15:G20"/>
    <mergeCell ref="H15:H20"/>
    <mergeCell ref="I15:I20"/>
    <mergeCell ref="J15:J20"/>
    <mergeCell ref="P15:P19"/>
  </mergeCells>
  <pageMargins left="0.70866141732283472" right="0.70866141732283472" top="0.74803149606299213" bottom="0.74803149606299213" header="0.31496062992125984" footer="0.31496062992125984"/>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9</vt:i4>
      </vt:variant>
      <vt:variant>
        <vt:lpstr>Įvardytieji diapazonai</vt:lpstr>
      </vt:variant>
      <vt:variant>
        <vt:i4>1</vt:i4>
      </vt:variant>
    </vt:vector>
  </HeadingPairs>
  <TitlesOfParts>
    <vt:vector size="10" baseType="lpstr">
      <vt:lpstr>1 lentelė</vt:lpstr>
      <vt:lpstr>2 lentelė</vt:lpstr>
      <vt:lpstr>3 lentelė</vt:lpstr>
      <vt:lpstr>4_priedo_1</vt:lpstr>
      <vt:lpstr>SFMIS_1</vt:lpstr>
      <vt:lpstr>4_priedo_2</vt:lpstr>
      <vt:lpstr>5_priedo_1</vt:lpstr>
      <vt:lpstr>5_priedo_2</vt:lpstr>
      <vt:lpstr>5_priedo_3_RSP</vt:lpstr>
      <vt:lpstr>'3 lentelė'!Print_Area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Virginija Lauruvėnė</dc:creator>
  <cp:lastModifiedBy>Romualda Zapolskienė</cp:lastModifiedBy>
  <cp:lastPrinted>2022-03-17T13:25:54Z</cp:lastPrinted>
  <dcterms:created xsi:type="dcterms:W3CDTF">2017-11-23T09:10:18Z</dcterms:created>
  <dcterms:modified xsi:type="dcterms:W3CDTF">2022-03-17T13:26:20Z</dcterms:modified>
</cp:coreProperties>
</file>